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15255B9-391D-45DE-80DC-0ED59037F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J15" i="1"/>
  <c r="H15" i="1"/>
  <c r="G15" i="1"/>
  <c r="D15" i="1"/>
  <c r="L14" i="1"/>
  <c r="P14" i="1" s="1"/>
  <c r="I14" i="1"/>
  <c r="L13" i="1"/>
  <c r="P13" i="1" s="1"/>
  <c r="I13" i="1"/>
  <c r="L12" i="1"/>
  <c r="N12" i="1" s="1"/>
  <c r="I12" i="1"/>
  <c r="L11" i="1"/>
  <c r="P11" i="1" s="1"/>
  <c r="I11" i="1"/>
  <c r="L10" i="1"/>
  <c r="P10" i="1" s="1"/>
  <c r="I10" i="1"/>
  <c r="L9" i="1"/>
  <c r="P9" i="1" s="1"/>
  <c r="I9" i="1"/>
  <c r="L8" i="1"/>
  <c r="P8" i="1" s="1"/>
  <c r="I8" i="1"/>
  <c r="L7" i="1"/>
  <c r="P7" i="1" s="1"/>
  <c r="I7" i="1"/>
  <c r="L6" i="1"/>
  <c r="N6" i="1" s="1"/>
  <c r="I6" i="1"/>
  <c r="L5" i="1"/>
  <c r="P5" i="1" s="1"/>
  <c r="I5" i="1"/>
  <c r="L4" i="1"/>
  <c r="P4" i="1" s="1"/>
  <c r="I4" i="1"/>
  <c r="L3" i="1"/>
  <c r="P3" i="1" s="1"/>
  <c r="I3" i="1"/>
  <c r="L2" i="1"/>
  <c r="N2" i="1" s="1"/>
  <c r="I2" i="1"/>
  <c r="I17" i="1"/>
  <c r="P2" i="1" l="1"/>
  <c r="P15" i="1" s="1"/>
  <c r="P12" i="1"/>
  <c r="N11" i="1"/>
  <c r="N14" i="1"/>
  <c r="N9" i="1"/>
  <c r="L15" i="1"/>
  <c r="N16" i="1" s="1"/>
  <c r="N4" i="1"/>
  <c r="I16" i="1"/>
  <c r="N10" i="1"/>
  <c r="N3" i="1"/>
  <c r="P6" i="1"/>
  <c r="N8" i="1"/>
  <c r="N13" i="1"/>
  <c r="N7" i="1"/>
  <c r="N5" i="1"/>
  <c r="N17" i="1" l="1"/>
  <c r="Q16" i="1"/>
  <c r="R5" i="1" l="1"/>
  <c r="R12" i="1"/>
  <c r="R7" i="1"/>
  <c r="R8" i="1"/>
  <c r="R10" i="1"/>
  <c r="R4" i="1"/>
  <c r="R2" i="1"/>
  <c r="R13" i="1"/>
  <c r="R11" i="1"/>
  <c r="R3" i="1"/>
  <c r="R9" i="1"/>
  <c r="R6" i="1"/>
  <c r="R15" i="1"/>
  <c r="R14" i="1"/>
  <c r="Q17" i="1" l="1"/>
  <c r="S17" i="1" s="1"/>
</calcChain>
</file>

<file path=xl/sharedStrings.xml><?xml version="1.0" encoding="utf-8"?>
<sst xmlns="http://schemas.openxmlformats.org/spreadsheetml/2006/main" count="137" uniqueCount="70">
  <si>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</si>
  <si>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</si>
  <si>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</si>
  <si>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</si>
  <si>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</si>
  <si>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</si>
  <si>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</si>
  <si>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</si>
  <si>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</si>
  <si>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</si>
  <si>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</si>
  <si>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</si>
  <si>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</si>
  <si>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</si>
  <si>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</si>
  <si>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</si>
  <si>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</si>
  <si>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</si>
  <si>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</si>
  <si>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</si>
  <si>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</si>
  <si>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PTA</t>
  </si>
  <si>
    <t>19-MULTI PARCEL ARM'S LENGTH</t>
  </si>
  <si>
    <t>'4000</t>
  </si>
  <si>
    <t/>
  </si>
  <si>
    <t>SECTION LOTS AND ACREAGE</t>
  </si>
  <si>
    <t>110-011-300-005-00</t>
  </si>
  <si>
    <t>1155 HEIL RD</t>
  </si>
  <si>
    <t>WD</t>
  </si>
  <si>
    <t>03-ARM'S LENGTH</t>
  </si>
  <si>
    <t>1+ STORY</t>
  </si>
  <si>
    <t>110-011-400-004-00</t>
  </si>
  <si>
    <t>1333 HEIL RD</t>
  </si>
  <si>
    <t>RANCH</t>
  </si>
  <si>
    <t>110-023-300-001-00</t>
  </si>
  <si>
    <t>1291 S WIEMAN RD</t>
  </si>
  <si>
    <t>LC</t>
  </si>
  <si>
    <t>110-026-100-001-00</t>
  </si>
  <si>
    <t>1526 BIRMA TRAIL</t>
  </si>
  <si>
    <t>110-026-400-005-00</t>
  </si>
  <si>
    <t>1776 N HAY RD</t>
  </si>
  <si>
    <t>110-027-200-003-10</t>
  </si>
  <si>
    <t>1702 MARTIN RD</t>
  </si>
  <si>
    <t>110-028-300-004-02</t>
  </si>
  <si>
    <t>S M-30</t>
  </si>
  <si>
    <t>110-028-300-004-03, 110-028-300-004-04</t>
  </si>
  <si>
    <t>110-028-300-004-03</t>
  </si>
  <si>
    <t>2017 S M-30</t>
  </si>
  <si>
    <t>110-028-300-004-04, 110-028-300-004-02</t>
  </si>
  <si>
    <t>110-028-300-004-02, 110-028-300-004-04</t>
  </si>
  <si>
    <t>110-028-300-004-04</t>
  </si>
  <si>
    <t>110-028-300-004-03, 110-028-300-004-02</t>
  </si>
  <si>
    <t>110-034-200-002-01</t>
  </si>
  <si>
    <t>596 E HIGHWOOD RD</t>
  </si>
  <si>
    <t>110-036-100-006-00</t>
  </si>
  <si>
    <t>1750 E HIGHWOOD RD</t>
  </si>
  <si>
    <t>110-036-100-006-01</t>
  </si>
  <si>
    <t>2051 S WHITNEY BEACH RD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</si>
  <si>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</si>
  <si>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</si>
  <si>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</si>
  <si>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</si>
  <si>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</si>
  <si>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</si>
  <si>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</si>
  <si>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</si>
  <si>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Used .800</t>
  </si>
  <si>
    <t>Combined AG and Residential sales for the ECF analysis due to a lack of AG sales</t>
  </si>
  <si>
    <t>.688 AG ecf in 2025</t>
  </si>
  <si>
    <t>.80 Residential ecf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</si>
</sst>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Layout" topLeftCell="H8" zoomScaleNormal="100" workbookViewId="0">
      <selection activeCell="M22" sqref="M22"/>
    </sheetView>
  </sheetViews>
  <sheetFormatPr defaultRowHeight="15" x14ac:dyDescent="0.25"/>
  <cols>
    <col min="1" max="1" width="19.85546875" customWidth="1" collapsed="1"/>
    <col min="2" max="2" width="25.140625" customWidth="1" collapsed="1"/>
    <col min="3" max="3" width="13.7109375" bestFit="1" customWidth="1" collapsed="1"/>
    <col min="4" max="4" width="10.7109375" customWidth="1" collapsed="1"/>
    <col min="5" max="5" width="6.140625" customWidth="1" collapsed="1"/>
    <col min="6" max="6" width="30" customWidth="1" collapsed="1"/>
    <col min="7" max="7" width="11.5703125" customWidth="1" collapsed="1"/>
    <col min="8" max="8" width="13.85546875" customWidth="1" collapsed="1"/>
    <col min="9" max="9" width="13" customWidth="1" collapsed="1"/>
    <col min="10" max="10" width="13.140625" customWidth="1" collapsed="1"/>
    <col min="11" max="11" width="12.85546875" customWidth="1" collapsed="1"/>
    <col min="12" max="12" width="13" customWidth="1" collapsed="1"/>
    <col min="13" max="13" width="12.85546875" customWidth="1" collapsed="1"/>
    <col min="14" max="14" width="8.7109375" bestFit="1" customWidth="1" collapsed="1"/>
    <col min="15" max="15" width="8.7109375" customWidth="1" collapsed="1"/>
    <col min="16" max="16" width="15.140625" customWidth="1" collapsed="1"/>
    <col min="17" max="17" width="8.28515625" customWidth="1" collapsed="1"/>
    <col min="18" max="18" width="16" customWidth="1" collapsed="1"/>
    <col min="19" max="19" width="12.7109375" customWidth="1" collapsed="1"/>
    <col min="20" max="20" width="36" customWidth="1" collapsed="1"/>
    <col min="21" max="21" width="28.7109375" bestFit="1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0" t="s">
        <v>26</v>
      </c>
      <c r="B2" s="10" t="s">
        <v>27</v>
      </c>
      <c r="C2" s="11">
        <v>45610</v>
      </c>
      <c r="D2" s="12">
        <v>147000</v>
      </c>
      <c r="E2" s="10" t="s">
        <v>28</v>
      </c>
      <c r="F2" s="10" t="s">
        <v>29</v>
      </c>
      <c r="G2" s="12">
        <v>147000</v>
      </c>
      <c r="H2" s="12">
        <v>81100</v>
      </c>
      <c r="I2" s="13">
        <f t="shared" ref="I2:I14" si="0">H2/G2*100</f>
        <v>55.170068027210881</v>
      </c>
      <c r="J2" s="12">
        <v>157079</v>
      </c>
      <c r="K2" s="12">
        <v>29701</v>
      </c>
      <c r="L2" s="12">
        <f t="shared" ref="L2:L14" si="1">G2-K2</f>
        <v>117299</v>
      </c>
      <c r="M2" s="12">
        <v>159222</v>
      </c>
      <c r="N2" s="14">
        <f t="shared" ref="N2:N14" si="2">L2/M2</f>
        <v>0.73670095841026995</v>
      </c>
      <c r="O2" s="15">
        <v>1280</v>
      </c>
      <c r="P2" s="16">
        <f t="shared" ref="P2:P14" si="3">L2/O2</f>
        <v>91.639843749999997</v>
      </c>
      <c r="Q2" s="17" t="s">
        <v>23</v>
      </c>
      <c r="R2" s="18">
        <f>ABS(N17-N2)*100</f>
        <v>6.2943715493997683</v>
      </c>
      <c r="S2" s="10" t="s">
        <v>30</v>
      </c>
      <c r="T2" s="10" t="s">
        <v>24</v>
      </c>
      <c r="U2" s="10" t="s">
        <v>25</v>
      </c>
    </row>
    <row r="3" spans="1:21" x14ac:dyDescent="0.25">
      <c r="A3" s="19" t="s">
        <v>31</v>
      </c>
      <c r="B3" s="19" t="s">
        <v>32</v>
      </c>
      <c r="C3" s="20">
        <v>45093</v>
      </c>
      <c r="D3" s="21">
        <v>45000</v>
      </c>
      <c r="E3" s="19" t="s">
        <v>28</v>
      </c>
      <c r="F3" s="19" t="s">
        <v>29</v>
      </c>
      <c r="G3" s="21">
        <v>45000</v>
      </c>
      <c r="H3" s="21">
        <v>16100</v>
      </c>
      <c r="I3" s="22">
        <f t="shared" si="0"/>
        <v>35.777777777777771</v>
      </c>
      <c r="J3" s="21">
        <v>42358</v>
      </c>
      <c r="K3" s="21">
        <v>9000</v>
      </c>
      <c r="L3" s="21">
        <f t="shared" si="1"/>
        <v>36000</v>
      </c>
      <c r="M3" s="21">
        <v>41697</v>
      </c>
      <c r="N3" s="23">
        <f t="shared" si="2"/>
        <v>0.86337146557306277</v>
      </c>
      <c r="O3" s="24">
        <v>1440</v>
      </c>
      <c r="P3" s="25">
        <f t="shared" si="3"/>
        <v>25</v>
      </c>
      <c r="Q3" s="26" t="s">
        <v>23</v>
      </c>
      <c r="R3" s="27">
        <f>ABS(N17-N3)*100</f>
        <v>6.3726791668795135</v>
      </c>
      <c r="S3" s="19" t="s">
        <v>33</v>
      </c>
      <c r="T3" s="19" t="s">
        <v>24</v>
      </c>
      <c r="U3" s="19" t="s">
        <v>25</v>
      </c>
    </row>
    <row r="4" spans="1:21" x14ac:dyDescent="0.25">
      <c r="A4" s="10" t="s">
        <v>34</v>
      </c>
      <c r="B4" s="10" t="s">
        <v>35</v>
      </c>
      <c r="C4" s="11">
        <v>45611</v>
      </c>
      <c r="D4" s="12">
        <v>320000</v>
      </c>
      <c r="E4" s="10" t="s">
        <v>36</v>
      </c>
      <c r="F4" s="10" t="s">
        <v>29</v>
      </c>
      <c r="G4" s="12">
        <v>320000</v>
      </c>
      <c r="H4" s="12">
        <v>120100</v>
      </c>
      <c r="I4" s="13">
        <f t="shared" si="0"/>
        <v>37.53125</v>
      </c>
      <c r="J4" s="12">
        <v>313851</v>
      </c>
      <c r="K4" s="12">
        <v>92201</v>
      </c>
      <c r="L4" s="12">
        <f t="shared" si="1"/>
        <v>227799</v>
      </c>
      <c r="M4" s="12">
        <v>277062</v>
      </c>
      <c r="N4" s="14">
        <f t="shared" si="2"/>
        <v>0.82219503215886702</v>
      </c>
      <c r="O4" s="15">
        <v>1768</v>
      </c>
      <c r="P4" s="16">
        <f t="shared" si="3"/>
        <v>128.84558823529412</v>
      </c>
      <c r="Q4" s="17" t="s">
        <v>23</v>
      </c>
      <c r="R4" s="18">
        <f>ABS(N17-N4)*100</f>
        <v>2.255035825459939</v>
      </c>
      <c r="S4" s="10" t="s">
        <v>30</v>
      </c>
      <c r="T4" s="10" t="s">
        <v>24</v>
      </c>
      <c r="U4" s="10" t="s">
        <v>25</v>
      </c>
    </row>
    <row r="5" spans="1:21" x14ac:dyDescent="0.25">
      <c r="A5" s="19" t="s">
        <v>37</v>
      </c>
      <c r="B5" s="19" t="s">
        <v>38</v>
      </c>
      <c r="C5" s="20">
        <v>45289</v>
      </c>
      <c r="D5" s="21">
        <v>125000</v>
      </c>
      <c r="E5" s="19" t="s">
        <v>28</v>
      </c>
      <c r="F5" s="19" t="s">
        <v>29</v>
      </c>
      <c r="G5" s="21">
        <v>125000</v>
      </c>
      <c r="H5" s="21">
        <v>47100</v>
      </c>
      <c r="I5" s="22">
        <f t="shared" si="0"/>
        <v>37.68</v>
      </c>
      <c r="J5" s="21">
        <v>130125</v>
      </c>
      <c r="K5" s="21">
        <v>117600</v>
      </c>
      <c r="L5" s="21">
        <f t="shared" si="1"/>
        <v>7400</v>
      </c>
      <c r="M5" s="21">
        <v>15656</v>
      </c>
      <c r="N5" s="23">
        <f t="shared" si="2"/>
        <v>0.47266223811957075</v>
      </c>
      <c r="O5" s="24">
        <v>0</v>
      </c>
      <c r="P5" s="25" t="e">
        <f t="shared" si="3"/>
        <v>#DIV/0!</v>
      </c>
      <c r="Q5" s="26" t="s">
        <v>23</v>
      </c>
      <c r="R5" s="27">
        <f>ABS(N17-N5)*100</f>
        <v>32.698243578469686</v>
      </c>
      <c r="S5" s="19" t="s">
        <v>33</v>
      </c>
      <c r="T5" s="19" t="s">
        <v>24</v>
      </c>
      <c r="U5" s="19" t="s">
        <v>25</v>
      </c>
    </row>
    <row r="6" spans="1:21" x14ac:dyDescent="0.25">
      <c r="A6" s="10" t="s">
        <v>39</v>
      </c>
      <c r="B6" s="10" t="s">
        <v>40</v>
      </c>
      <c r="C6" s="11">
        <v>45769</v>
      </c>
      <c r="D6" s="12">
        <v>105000</v>
      </c>
      <c r="E6" s="10" t="s">
        <v>28</v>
      </c>
      <c r="F6" s="10" t="s">
        <v>29</v>
      </c>
      <c r="G6" s="12">
        <v>105000</v>
      </c>
      <c r="H6" s="12">
        <v>42800</v>
      </c>
      <c r="I6" s="13">
        <f t="shared" si="0"/>
        <v>40.761904761904759</v>
      </c>
      <c r="J6" s="12">
        <v>89070</v>
      </c>
      <c r="K6" s="12">
        <v>10581</v>
      </c>
      <c r="L6" s="12">
        <f t="shared" si="1"/>
        <v>94419</v>
      </c>
      <c r="M6" s="12">
        <v>98111</v>
      </c>
      <c r="N6" s="14">
        <f t="shared" si="2"/>
        <v>0.96236915330594941</v>
      </c>
      <c r="O6" s="15">
        <v>938</v>
      </c>
      <c r="P6" s="16">
        <f t="shared" si="3"/>
        <v>100.65991471215352</v>
      </c>
      <c r="Q6" s="17" t="s">
        <v>23</v>
      </c>
      <c r="R6" s="18">
        <f>ABS(N17-N6)*100</f>
        <v>16.272447940168178</v>
      </c>
      <c r="S6" s="10" t="s">
        <v>30</v>
      </c>
      <c r="T6" s="10" t="s">
        <v>24</v>
      </c>
      <c r="U6" s="10" t="s">
        <v>25</v>
      </c>
    </row>
    <row r="7" spans="1:21" x14ac:dyDescent="0.25">
      <c r="A7" s="19" t="s">
        <v>41</v>
      </c>
      <c r="B7" s="19" t="s">
        <v>42</v>
      </c>
      <c r="C7" s="20">
        <v>45586</v>
      </c>
      <c r="D7" s="21">
        <v>335000</v>
      </c>
      <c r="E7" s="19" t="s">
        <v>28</v>
      </c>
      <c r="F7" s="19" t="s">
        <v>29</v>
      </c>
      <c r="G7" s="21">
        <v>335000</v>
      </c>
      <c r="H7" s="21">
        <v>169300</v>
      </c>
      <c r="I7" s="22">
        <f t="shared" si="0"/>
        <v>50.537313432835816</v>
      </c>
      <c r="J7" s="21">
        <v>320637</v>
      </c>
      <c r="K7" s="21">
        <v>225500</v>
      </c>
      <c r="L7" s="21">
        <f t="shared" si="1"/>
        <v>109500</v>
      </c>
      <c r="M7" s="21">
        <v>118920</v>
      </c>
      <c r="N7" s="23">
        <f t="shared" si="2"/>
        <v>0.92078708375378404</v>
      </c>
      <c r="O7" s="24">
        <v>960</v>
      </c>
      <c r="P7" s="25">
        <f t="shared" si="3"/>
        <v>114.0625</v>
      </c>
      <c r="Q7" s="26" t="s">
        <v>23</v>
      </c>
      <c r="R7" s="27">
        <f>ABS(N17-N7)*100</f>
        <v>12.114240984951641</v>
      </c>
      <c r="S7" s="19" t="s">
        <v>30</v>
      </c>
      <c r="T7" s="19" t="s">
        <v>24</v>
      </c>
      <c r="U7" s="19" t="s">
        <v>25</v>
      </c>
    </row>
    <row r="8" spans="1:21" x14ac:dyDescent="0.25">
      <c r="A8" s="19" t="s">
        <v>43</v>
      </c>
      <c r="B8" s="19" t="s">
        <v>44</v>
      </c>
      <c r="C8" s="20">
        <v>45902</v>
      </c>
      <c r="D8" s="21">
        <v>250000</v>
      </c>
      <c r="E8" s="19" t="s">
        <v>28</v>
      </c>
      <c r="F8" s="19" t="s">
        <v>22</v>
      </c>
      <c r="G8" s="21">
        <v>250000</v>
      </c>
      <c r="H8" s="21">
        <v>117200</v>
      </c>
      <c r="I8" s="22">
        <f t="shared" si="0"/>
        <v>46.88</v>
      </c>
      <c r="J8" s="21">
        <v>237771</v>
      </c>
      <c r="K8" s="21">
        <v>116981</v>
      </c>
      <c r="L8" s="21">
        <f t="shared" si="1"/>
        <v>133019</v>
      </c>
      <c r="M8" s="21">
        <v>150988</v>
      </c>
      <c r="N8" s="23">
        <f t="shared" si="2"/>
        <v>0.88099054229475193</v>
      </c>
      <c r="O8" s="24">
        <v>1293</v>
      </c>
      <c r="P8" s="25">
        <f t="shared" si="3"/>
        <v>102.87625676720805</v>
      </c>
      <c r="Q8" s="26" t="s">
        <v>23</v>
      </c>
      <c r="R8" s="27">
        <f>ABS(N17-N8)*100</f>
        <v>8.1345868390484295</v>
      </c>
      <c r="S8" s="19" t="s">
        <v>30</v>
      </c>
      <c r="T8" s="19" t="s">
        <v>45</v>
      </c>
      <c r="U8" s="19" t="s">
        <v>25</v>
      </c>
    </row>
    <row r="9" spans="1:21" x14ac:dyDescent="0.25">
      <c r="A9" s="10" t="s">
        <v>46</v>
      </c>
      <c r="B9" s="10" t="s">
        <v>47</v>
      </c>
      <c r="C9" s="11">
        <v>45902</v>
      </c>
      <c r="D9" s="12">
        <v>250000</v>
      </c>
      <c r="E9" s="10" t="s">
        <v>21</v>
      </c>
      <c r="F9" s="10" t="s">
        <v>22</v>
      </c>
      <c r="G9" s="12">
        <v>250000</v>
      </c>
      <c r="H9" s="12">
        <v>117200</v>
      </c>
      <c r="I9" s="13">
        <f t="shared" si="0"/>
        <v>46.88</v>
      </c>
      <c r="J9" s="12">
        <v>237771</v>
      </c>
      <c r="K9" s="12">
        <v>116981</v>
      </c>
      <c r="L9" s="12">
        <f t="shared" si="1"/>
        <v>133019</v>
      </c>
      <c r="M9" s="12">
        <v>150988</v>
      </c>
      <c r="N9" s="14">
        <f t="shared" si="2"/>
        <v>0.88099054229475193</v>
      </c>
      <c r="O9" s="15">
        <v>1293</v>
      </c>
      <c r="P9" s="16">
        <f t="shared" si="3"/>
        <v>102.87625676720805</v>
      </c>
      <c r="Q9" s="17" t="s">
        <v>23</v>
      </c>
      <c r="R9" s="18">
        <f>ABS(N17-N9)*100</f>
        <v>8.1345868390484295</v>
      </c>
      <c r="S9" s="10" t="s">
        <v>30</v>
      </c>
      <c r="T9" s="10" t="s">
        <v>48</v>
      </c>
      <c r="U9" s="10" t="s">
        <v>25</v>
      </c>
    </row>
    <row r="10" spans="1:21" x14ac:dyDescent="0.25">
      <c r="A10" s="10" t="s">
        <v>46</v>
      </c>
      <c r="B10" s="10" t="s">
        <v>47</v>
      </c>
      <c r="C10" s="11">
        <v>45555</v>
      </c>
      <c r="D10" s="12">
        <v>210000</v>
      </c>
      <c r="E10" s="10" t="s">
        <v>28</v>
      </c>
      <c r="F10" s="10" t="s">
        <v>22</v>
      </c>
      <c r="G10" s="12">
        <v>210000</v>
      </c>
      <c r="H10" s="12">
        <v>102000</v>
      </c>
      <c r="I10" s="13">
        <f t="shared" si="0"/>
        <v>48.571428571428569</v>
      </c>
      <c r="J10" s="12">
        <v>222136</v>
      </c>
      <c r="K10" s="12">
        <v>101401</v>
      </c>
      <c r="L10" s="12">
        <f t="shared" si="1"/>
        <v>108599</v>
      </c>
      <c r="M10" s="12">
        <v>147597</v>
      </c>
      <c r="N10" s="14">
        <f t="shared" si="2"/>
        <v>0.73578053754480099</v>
      </c>
      <c r="O10" s="15">
        <v>1293</v>
      </c>
      <c r="P10" s="16">
        <f t="shared" si="3"/>
        <v>83.989945862335659</v>
      </c>
      <c r="Q10" s="17" t="s">
        <v>23</v>
      </c>
      <c r="R10" s="18">
        <f>ABS(N17-N10)*100</f>
        <v>6.3864136359466634</v>
      </c>
      <c r="S10" s="10" t="s">
        <v>30</v>
      </c>
      <c r="T10" s="10" t="s">
        <v>49</v>
      </c>
      <c r="U10" s="10" t="s">
        <v>25</v>
      </c>
    </row>
    <row r="11" spans="1:21" x14ac:dyDescent="0.25">
      <c r="A11" s="19" t="s">
        <v>50</v>
      </c>
      <c r="B11" s="19" t="s">
        <v>44</v>
      </c>
      <c r="C11" s="20">
        <v>45902</v>
      </c>
      <c r="D11" s="21">
        <v>250000</v>
      </c>
      <c r="E11" s="19" t="s">
        <v>21</v>
      </c>
      <c r="F11" s="19" t="s">
        <v>22</v>
      </c>
      <c r="G11" s="21">
        <v>250000</v>
      </c>
      <c r="H11" s="21">
        <v>117200</v>
      </c>
      <c r="I11" s="22">
        <f t="shared" si="0"/>
        <v>46.88</v>
      </c>
      <c r="J11" s="21">
        <v>237771</v>
      </c>
      <c r="K11" s="21">
        <v>116981</v>
      </c>
      <c r="L11" s="21">
        <f t="shared" si="1"/>
        <v>133019</v>
      </c>
      <c r="M11" s="21">
        <v>150988</v>
      </c>
      <c r="N11" s="23">
        <f t="shared" si="2"/>
        <v>0.88099054229475193</v>
      </c>
      <c r="O11" s="24">
        <v>1293</v>
      </c>
      <c r="P11" s="25">
        <f t="shared" si="3"/>
        <v>102.87625676720805</v>
      </c>
      <c r="Q11" s="26" t="s">
        <v>23</v>
      </c>
      <c r="R11" s="27">
        <f>ABS(N17-N11)*100</f>
        <v>8.1345868390484295</v>
      </c>
      <c r="S11" s="19" t="s">
        <v>30</v>
      </c>
      <c r="T11" s="19" t="s">
        <v>51</v>
      </c>
      <c r="U11" s="19" t="s">
        <v>25</v>
      </c>
    </row>
    <row r="12" spans="1:21" x14ac:dyDescent="0.25">
      <c r="A12" s="10" t="s">
        <v>52</v>
      </c>
      <c r="B12" s="10" t="s">
        <v>53</v>
      </c>
      <c r="C12" s="11">
        <v>45747</v>
      </c>
      <c r="D12" s="12">
        <v>242000</v>
      </c>
      <c r="E12" s="10" t="s">
        <v>28</v>
      </c>
      <c r="F12" s="10" t="s">
        <v>29</v>
      </c>
      <c r="G12" s="12">
        <v>242000</v>
      </c>
      <c r="H12" s="12">
        <v>112000</v>
      </c>
      <c r="I12" s="13">
        <f t="shared" si="0"/>
        <v>46.280991735537192</v>
      </c>
      <c r="J12" s="12">
        <v>225597</v>
      </c>
      <c r="K12" s="12">
        <v>64001</v>
      </c>
      <c r="L12" s="12">
        <f t="shared" si="1"/>
        <v>177999</v>
      </c>
      <c r="M12" s="12">
        <v>201994</v>
      </c>
      <c r="N12" s="14">
        <f t="shared" si="2"/>
        <v>0.88120934285176789</v>
      </c>
      <c r="O12" s="15">
        <v>1092</v>
      </c>
      <c r="P12" s="16">
        <f t="shared" si="3"/>
        <v>163.00274725274724</v>
      </c>
      <c r="Q12" s="17" t="s">
        <v>23</v>
      </c>
      <c r="R12" s="18">
        <f>ABS(N17-N12)*100</f>
        <v>8.1564668947500252</v>
      </c>
      <c r="S12" s="10" t="s">
        <v>30</v>
      </c>
      <c r="T12" s="10" t="s">
        <v>24</v>
      </c>
      <c r="U12" s="10" t="s">
        <v>25</v>
      </c>
    </row>
    <row r="13" spans="1:21" x14ac:dyDescent="0.25">
      <c r="A13" s="19" t="s">
        <v>54</v>
      </c>
      <c r="B13" s="19" t="s">
        <v>55</v>
      </c>
      <c r="C13" s="20">
        <v>45210</v>
      </c>
      <c r="D13" s="21">
        <v>45000</v>
      </c>
      <c r="E13" s="19" t="s">
        <v>36</v>
      </c>
      <c r="F13" s="19" t="s">
        <v>29</v>
      </c>
      <c r="G13" s="21">
        <v>45000</v>
      </c>
      <c r="H13" s="21">
        <v>14600</v>
      </c>
      <c r="I13" s="22">
        <f t="shared" si="0"/>
        <v>32.444444444444443</v>
      </c>
      <c r="J13" s="21">
        <v>52894</v>
      </c>
      <c r="K13" s="21">
        <v>19212</v>
      </c>
      <c r="L13" s="21">
        <f t="shared" si="1"/>
        <v>25788</v>
      </c>
      <c r="M13" s="21">
        <v>42102</v>
      </c>
      <c r="N13" s="23">
        <f t="shared" si="2"/>
        <v>0.61251246971640305</v>
      </c>
      <c r="O13" s="24">
        <v>0</v>
      </c>
      <c r="P13" s="25" t="e">
        <f t="shared" si="3"/>
        <v>#DIV/0!</v>
      </c>
      <c r="Q13" s="26" t="s">
        <v>23</v>
      </c>
      <c r="R13" s="27">
        <f>ABS(N17-N13)*100</f>
        <v>18.713220418786459</v>
      </c>
      <c r="S13" s="19" t="s">
        <v>24</v>
      </c>
      <c r="T13" s="19" t="s">
        <v>24</v>
      </c>
      <c r="U13" s="19" t="s">
        <v>25</v>
      </c>
    </row>
    <row r="14" spans="1:21" x14ac:dyDescent="0.25">
      <c r="A14" s="10" t="s">
        <v>56</v>
      </c>
      <c r="B14" s="10" t="s">
        <v>57</v>
      </c>
      <c r="C14" s="11">
        <v>45306</v>
      </c>
      <c r="D14" s="12">
        <v>89500</v>
      </c>
      <c r="E14" s="10" t="s">
        <v>28</v>
      </c>
      <c r="F14" s="10" t="s">
        <v>29</v>
      </c>
      <c r="G14" s="12">
        <v>89500</v>
      </c>
      <c r="H14" s="12">
        <v>32000</v>
      </c>
      <c r="I14" s="13">
        <f t="shared" si="0"/>
        <v>35.754189944134076</v>
      </c>
      <c r="J14" s="12">
        <v>94700</v>
      </c>
      <c r="K14" s="12">
        <v>19320</v>
      </c>
      <c r="L14" s="12">
        <f t="shared" si="1"/>
        <v>70180</v>
      </c>
      <c r="M14" s="12">
        <v>94224</v>
      </c>
      <c r="N14" s="14">
        <f t="shared" si="2"/>
        <v>0.74482085243674645</v>
      </c>
      <c r="O14" s="15">
        <v>1550</v>
      </c>
      <c r="P14" s="16">
        <f t="shared" si="3"/>
        <v>45.277419354838713</v>
      </c>
      <c r="Q14" s="17" t="s">
        <v>23</v>
      </c>
      <c r="R14" s="18">
        <f>ABS(N17-N14)*100</f>
        <v>5.4823821467521183</v>
      </c>
      <c r="S14" s="10" t="s">
        <v>30</v>
      </c>
      <c r="T14" s="10" t="s">
        <v>24</v>
      </c>
      <c r="U14" s="10" t="s">
        <v>25</v>
      </c>
    </row>
    <row r="15" spans="1:21" x14ac:dyDescent="0.25">
      <c r="A15" s="37"/>
      <c r="B15" s="37"/>
      <c r="C15" s="38" t="s">
        <v>58</v>
      </c>
      <c r="D15" s="39">
        <f>+SUM(D2:D14)</f>
        <v>2413500</v>
      </c>
      <c r="E15" s="37"/>
      <c r="F15" s="37"/>
      <c r="G15" s="39">
        <f>+SUM(G2:G14)</f>
        <v>2413500</v>
      </c>
      <c r="H15" s="39">
        <f>+SUM(H2:H14)</f>
        <v>1088700</v>
      </c>
      <c r="I15" s="40"/>
      <c r="J15" s="39">
        <f>+SUM(J2:J14)</f>
        <v>2361760</v>
      </c>
      <c r="K15" s="39"/>
      <c r="L15" s="39">
        <f>+SUM(L2:L14)</f>
        <v>1374040</v>
      </c>
      <c r="M15" s="39">
        <f>+SUM(M2:M14)</f>
        <v>1649549</v>
      </c>
      <c r="N15" s="41"/>
      <c r="O15" s="42"/>
      <c r="P15" s="43" t="e">
        <f>AVERAGE(P2:P14)</f>
        <v>#DIV/0!</v>
      </c>
      <c r="Q15" s="44"/>
      <c r="R15" s="45">
        <f>ABS(N17-N16)*100</f>
        <v>3.3334522227523533</v>
      </c>
      <c r="S15" s="37"/>
      <c r="T15" s="37"/>
      <c r="U15" s="37"/>
    </row>
    <row r="16" spans="1:21" x14ac:dyDescent="0.25">
      <c r="A16" s="28"/>
      <c r="B16" s="28"/>
      <c r="C16" s="29"/>
      <c r="D16" s="30"/>
      <c r="E16" s="28"/>
      <c r="F16" s="28"/>
      <c r="G16" s="30"/>
      <c r="H16" s="30" t="s">
        <v>59</v>
      </c>
      <c r="I16" s="31">
        <f>H15/G15*100</f>
        <v>45.108763206960845</v>
      </c>
      <c r="J16" s="30"/>
      <c r="K16" s="30"/>
      <c r="L16" s="30"/>
      <c r="M16" s="30" t="s">
        <v>61</v>
      </c>
      <c r="N16" s="32">
        <f>L15/M15</f>
        <v>0.83297919613179117</v>
      </c>
      <c r="O16" s="33"/>
      <c r="P16" s="34" t="s">
        <v>63</v>
      </c>
      <c r="Q16" s="35">
        <f>STDEV(N2:N14)</f>
        <v>0.13699476091471516</v>
      </c>
      <c r="R16" s="36"/>
      <c r="S16" s="28"/>
      <c r="T16" s="28"/>
      <c r="U16" s="28"/>
    </row>
    <row r="17" spans="1:21" x14ac:dyDescent="0.25">
      <c r="A17" s="46"/>
      <c r="B17" s="46"/>
      <c r="C17" s="47"/>
      <c r="D17" s="48"/>
      <c r="E17" s="46"/>
      <c r="F17" s="46"/>
      <c r="G17" s="48"/>
      <c r="H17" s="48" t="s">
        <v>60</v>
      </c>
      <c r="I17" s="49">
        <f>STDEV(I2:I14)</f>
        <v>6.8970761417788777</v>
      </c>
      <c r="J17" s="48"/>
      <c r="K17" s="48"/>
      <c r="L17" s="48"/>
      <c r="M17" s="48" t="s">
        <v>62</v>
      </c>
      <c r="N17" s="50">
        <f>AVERAGE(N2:N14)</f>
        <v>0.79964467390426763</v>
      </c>
      <c r="O17" s="51"/>
      <c r="P17" s="52" t="s">
        <v>64</v>
      </c>
      <c r="Q17" s="54">
        <f>AVERAGE(R2:R14)</f>
        <v>10.703789435285328</v>
      </c>
      <c r="R17" s="53" t="s">
        <v>65</v>
      </c>
      <c r="S17" s="46">
        <f>+(Q17/N17)</f>
        <v>13.385682146826593</v>
      </c>
      <c r="T17" s="46"/>
      <c r="U17" s="46"/>
    </row>
    <row r="19" spans="1:21" x14ac:dyDescent="0.25">
      <c r="M19" t="s">
        <v>66</v>
      </c>
    </row>
    <row r="21" spans="1:21" x14ac:dyDescent="0.25">
      <c r="P21" t="s">
        <v>67</v>
      </c>
    </row>
    <row r="23" spans="1:21" x14ac:dyDescent="0.25">
      <c r="P23" t="s">
        <v>68</v>
      </c>
    </row>
    <row r="24" spans="1:21" x14ac:dyDescent="0.25">
      <c r="P24" t="s">
        <v>69</v>
      </c>
    </row>
  </sheetData>
  <pageMargins left="0.25" right="0.25" top="0.75" bottom="0.75" header="0.3" footer="0.3"/>
  <pageSetup paperSize="5" orientation="landscape" r:id="rId1"/>
  <headerFooter>
    <oddHeader>&amp;LResidential
Agriculture&amp;CHay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2026-01-21T17:56:21Z</cp:lastPrinted>
  <dcterms:created xsi:type="dcterms:W3CDTF">2026-01-20T13:21:32Z</dcterms:created>
  <dcterms:modified xsi:type="dcterms:W3CDTF">2026-02-19T16:19:06Z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