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36F0830C-A053-4D4E-A000-E5798C2D85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0 acr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4" l="1"/>
  <c r="O9" i="4"/>
  <c r="M9" i="4"/>
  <c r="L9" i="4"/>
  <c r="J9" i="4"/>
  <c r="H9" i="4"/>
  <c r="G9" i="4"/>
  <c r="D9" i="4"/>
  <c r="K7" i="4"/>
  <c r="R7" i="4" s="1"/>
  <c r="I7" i="4"/>
  <c r="K16" i="4"/>
  <c r="Q16" i="4" s="1"/>
  <c r="I16" i="4"/>
  <c r="K15" i="4"/>
  <c r="R15" i="4" s="1"/>
  <c r="I15" i="4"/>
  <c r="K6" i="4"/>
  <c r="Q6" i="4" s="1"/>
  <c r="I6" i="4"/>
  <c r="K5" i="4"/>
  <c r="R5" i="4" s="1"/>
  <c r="I5" i="4"/>
  <c r="K4" i="4"/>
  <c r="Q4" i="4" s="1"/>
  <c r="I4" i="4"/>
  <c r="K3" i="4"/>
  <c r="R3" i="4" s="1"/>
  <c r="I3" i="4"/>
  <c r="K17" i="4"/>
  <c r="R17" i="4" s="1"/>
  <c r="I17" i="4"/>
  <c r="K2" i="4"/>
  <c r="I2" i="4"/>
  <c r="R16" i="4" l="1"/>
  <c r="R6" i="4"/>
  <c r="I11" i="4"/>
  <c r="Q2" i="4"/>
  <c r="Q3" i="4"/>
  <c r="R4" i="4"/>
  <c r="Q15" i="4"/>
  <c r="I10" i="4"/>
  <c r="R2" i="4"/>
  <c r="Q17" i="4"/>
  <c r="K9" i="4"/>
  <c r="R11" i="4" s="1"/>
  <c r="Q5" i="4"/>
  <c r="Q7" i="4"/>
  <c r="M11" i="4" l="1"/>
  <c r="P11" i="4"/>
</calcChain>
</file>

<file path=xl/sharedStrings.xml><?xml version="1.0" encoding="utf-8"?>
<sst xmlns="http://schemas.openxmlformats.org/spreadsheetml/2006/main" count="86" uniqueCount="54">
  <si>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</si>
  <si>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</si>
  <si>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</si>
  <si>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</si>
  <si>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</si>
  <si>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</si>
  <si>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</si>
  <si>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</si>
  <si>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</si>
  <si>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</si>
  <si>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</si>
  <si>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</si>
  <si>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</si>
  <si>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</si>
  <si>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</si>
  <si>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</si>
  <si>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Dollars/Acre</t>
  </si>
  <si>
    <t>Dollars/SqFt</t>
  </si>
  <si>
    <t>Other Parcels in Sale</t>
  </si>
  <si>
    <t>Land Table</t>
  </si>
  <si>
    <t>19-MULTI PARCEL ARM'S LENGTH</t>
  </si>
  <si>
    <t/>
  </si>
  <si>
    <t>SECTION LOTS AND ACREAGE</t>
  </si>
  <si>
    <t>WD</t>
  </si>
  <si>
    <t>03-ARM'S LENGTH</t>
  </si>
  <si>
    <t>110-012-300-005-01</t>
  </si>
  <si>
    <t>E M-61</t>
  </si>
  <si>
    <t>110-021-102-002-01</t>
  </si>
  <si>
    <t>274 E MCKIMMEY RD</t>
  </si>
  <si>
    <t>110-025-101-004-00</t>
  </si>
  <si>
    <t>1626 FORNIER RD</t>
  </si>
  <si>
    <t>110-028-300-004-02</t>
  </si>
  <si>
    <t>S M-30</t>
  </si>
  <si>
    <t>110-028-300-004-03, 110-028-300-004-04</t>
  </si>
  <si>
    <t>110-034-100-002-00</t>
  </si>
  <si>
    <t>916 E HIGHWOOD RD</t>
  </si>
  <si>
    <t>110-034-200-002-01</t>
  </si>
  <si>
    <t>596 E HIGHWOOD RD</t>
  </si>
  <si>
    <t>110-034-300-007-00</t>
  </si>
  <si>
    <t>535 E HOWARD RD</t>
  </si>
  <si>
    <t>110-035-101-001-00</t>
  </si>
  <si>
    <t>1482 E HIGHWOOD RD</t>
  </si>
  <si>
    <t>110-035-103-002-02</t>
  </si>
  <si>
    <t>ANDYS LANE</t>
  </si>
  <si>
    <t>Totals:</t>
  </si>
  <si>
    <t>Sale. Ratio =&gt;</t>
  </si>
  <si>
    <t>Std. Dev. =&gt;</t>
  </si>
  <si>
    <t>Average</t>
  </si>
  <si>
    <t>per FF=&gt;</t>
  </si>
  <si>
    <t>per Net Acre=&gt;</t>
  </si>
  <si>
    <t>per SqFt=&gt;</t>
  </si>
  <si>
    <t>Used $6000/acre</t>
  </si>
  <si>
    <t>Outliers</t>
  </si>
  <si>
    <t>AG and Res were combined for the land analysis due to a lack of AG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</si>
</sst>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_);[Red]\(\$#,##0\)"/>
    <numFmt numFmtId="165" formatCode="#0.00_);[Red]\(#0.00\)"/>
    <numFmt numFmtId="166" formatCode="#,##0.0_);[Red]\(#,##0.0\)"/>
    <numFmt numFmtId="167" formatCode="#0.0_);[Red]\(#0.0\)"/>
    <numFmt numFmtId="168" formatCode="\$#,##0.00_);[Red]\(\$#,##0.00\)"/>
    <numFmt numFmtId="169" formatCode="\$#,##0_);[Red]\(\$#,##0.00\)"/>
  </numFmts>
  <fonts count="4" x14ac:knownFonts="1">
    <font>
      <b/>
      <sz val="11"/>
      <color indexed="8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40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167" fontId="0" fillId="3" borderId="1" xfId="0" applyNumberFormat="1" applyFill="1" applyBorder="1"/>
    <xf numFmtId="40" fontId="0" fillId="3" borderId="1" xfId="0" applyNumberFormat="1" applyFill="1" applyBorder="1"/>
    <xf numFmtId="168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167" fontId="0" fillId="4" borderId="1" xfId="0" applyNumberFormat="1" applyFill="1" applyBorder="1"/>
    <xf numFmtId="40" fontId="0" fillId="4" borderId="1" xfId="0" applyNumberFormat="1" applyFill="1" applyBorder="1"/>
    <xf numFmtId="168" fontId="0" fillId="4" borderId="1" xfId="0" applyNumberFormat="1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167" fontId="2" fillId="4" borderId="1" xfId="0" applyNumberFormat="1" applyFont="1" applyFill="1" applyBorder="1"/>
    <xf numFmtId="40" fontId="2" fillId="4" borderId="1" xfId="0" applyNumberFormat="1" applyFont="1" applyFill="1" applyBorder="1"/>
    <xf numFmtId="168" fontId="2" fillId="4" borderId="1" xfId="0" applyNumberFormat="1" applyFont="1" applyFill="1" applyBorder="1"/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167" fontId="2" fillId="4" borderId="2" xfId="0" applyNumberFormat="1" applyFont="1" applyFill="1" applyBorder="1"/>
    <xf numFmtId="40" fontId="2" fillId="4" borderId="2" xfId="0" applyNumberFormat="1" applyFont="1" applyFill="1" applyBorder="1"/>
    <xf numFmtId="168" fontId="2" fillId="4" borderId="2" xfId="0" applyNumberFormat="1" applyFont="1" applyFill="1" applyBorder="1"/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7" fontId="2" fillId="4" borderId="3" xfId="0" applyNumberFormat="1" applyFont="1" applyFill="1" applyBorder="1"/>
    <xf numFmtId="40" fontId="2" fillId="4" borderId="3" xfId="0" applyNumberFormat="1" applyFont="1" applyFill="1" applyBorder="1"/>
    <xf numFmtId="168" fontId="2" fillId="4" borderId="3" xfId="0" applyNumberFormat="1" applyFont="1" applyFill="1" applyBorder="1"/>
    <xf numFmtId="169" fontId="2" fillId="4" borderId="3" xfId="0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/>
    <xf numFmtId="164" fontId="3" fillId="4" borderId="1" xfId="0" applyNumberFormat="1" applyFont="1" applyFill="1" applyBorder="1"/>
    <xf numFmtId="165" fontId="3" fillId="4" borderId="1" xfId="0" applyNumberFormat="1" applyFont="1" applyFill="1" applyBorder="1"/>
    <xf numFmtId="166" fontId="3" fillId="4" borderId="1" xfId="0" applyNumberFormat="1" applyFont="1" applyFill="1" applyBorder="1"/>
    <xf numFmtId="167" fontId="3" fillId="4" borderId="1" xfId="0" applyNumberFormat="1" applyFont="1" applyFill="1" applyBorder="1"/>
    <xf numFmtId="40" fontId="3" fillId="4" borderId="1" xfId="0" applyNumberFormat="1" applyFont="1" applyFill="1" applyBorder="1"/>
    <xf numFmtId="168" fontId="3" fillId="4" borderId="1" xfId="0" applyNumberFormat="1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A4A0B-2E2B-4C44-862F-2FEA2AF8D06C}">
  <dimension ref="A1:T17"/>
  <sheetViews>
    <sheetView tabSelected="1" view="pageLayout" topLeftCell="J1" zoomScaleNormal="100" workbookViewId="0">
      <selection activeCell="S13" sqref="S13"/>
    </sheetView>
  </sheetViews>
  <sheetFormatPr defaultRowHeight="15" x14ac:dyDescent="0.25"/>
  <cols>
    <col min="1" max="1" width="18.28515625" customWidth="1" collapsed="1"/>
    <col min="2" max="2" width="22.140625" customWidth="1" collapsed="1"/>
    <col min="3" max="3" width="13.7109375" bestFit="1" customWidth="1" collapsed="1"/>
    <col min="4" max="4" width="10.28515625" customWidth="1" collapsed="1"/>
    <col min="5" max="5" width="6.28515625" customWidth="1" collapsed="1"/>
    <col min="6" max="6" width="32.7109375" bestFit="1" customWidth="1" collapsed="1"/>
    <col min="7" max="7" width="12.7109375" bestFit="1" customWidth="1" collapsed="1"/>
    <col min="8" max="8" width="15.28515625" customWidth="1" collapsed="1"/>
    <col min="9" max="9" width="14.7109375" bestFit="1" customWidth="1" collapsed="1"/>
    <col min="10" max="10" width="13.5703125" customWidth="1" collapsed="1"/>
    <col min="11" max="11" width="13.7109375" customWidth="1" collapsed="1"/>
    <col min="12" max="12" width="16.7109375" bestFit="1" customWidth="1" collapsed="1"/>
    <col min="13" max="13" width="13.7109375" bestFit="1" customWidth="1" collapsed="1"/>
    <col min="14" max="14" width="8.28515625" customWidth="1" collapsed="1"/>
    <col min="15" max="15" width="11.85546875" customWidth="1" collapsed="1"/>
    <col min="16" max="16" width="10.42578125" customWidth="1" collapsed="1"/>
    <col min="17" max="17" width="12.28515625" customWidth="1" collapsed="1"/>
    <col min="18" max="18" width="14" customWidth="1" collapsed="1"/>
    <col min="19" max="19" width="36.5703125" customWidth="1" collapsed="1"/>
    <col min="20" max="20" width="28.7109375" bestFit="1" customWidth="1" collapsed="1"/>
  </cols>
  <sheetData>
    <row r="1" spans="1:20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6" t="s">
        <v>13</v>
      </c>
      <c r="O1" s="7" t="s">
        <v>14</v>
      </c>
      <c r="P1" s="7" t="s">
        <v>15</v>
      </c>
      <c r="Q1" s="3" t="s">
        <v>16</v>
      </c>
      <c r="R1" s="8" t="s">
        <v>17</v>
      </c>
      <c r="S1" s="1" t="s">
        <v>18</v>
      </c>
      <c r="T1" s="1" t="s">
        <v>19</v>
      </c>
    </row>
    <row r="2" spans="1:20" x14ac:dyDescent="0.25">
      <c r="A2" s="9" t="s">
        <v>25</v>
      </c>
      <c r="B2" s="9" t="s">
        <v>26</v>
      </c>
      <c r="C2" s="10">
        <v>45166</v>
      </c>
      <c r="D2" s="11">
        <v>55000</v>
      </c>
      <c r="E2" s="9" t="s">
        <v>23</v>
      </c>
      <c r="F2" s="9" t="s">
        <v>24</v>
      </c>
      <c r="G2" s="11">
        <v>55000</v>
      </c>
      <c r="H2" s="11">
        <v>15500</v>
      </c>
      <c r="I2" s="12">
        <f t="shared" ref="I2:I7" si="0">H2/G2*100</f>
        <v>28.18181818181818</v>
      </c>
      <c r="J2" s="11">
        <v>67501</v>
      </c>
      <c r="K2" s="11">
        <f>G2-0</f>
        <v>55000</v>
      </c>
      <c r="L2" s="11">
        <v>60000</v>
      </c>
      <c r="M2" s="13">
        <v>0</v>
      </c>
      <c r="N2" s="14">
        <v>0</v>
      </c>
      <c r="O2" s="15">
        <v>10</v>
      </c>
      <c r="P2" s="15">
        <v>10</v>
      </c>
      <c r="Q2" s="11">
        <f t="shared" ref="Q2:Q7" si="1">K2/O2</f>
        <v>5500</v>
      </c>
      <c r="R2" s="16">
        <f t="shared" ref="R2:R7" si="2">K2/O2/43560</f>
        <v>0.12626262626262627</v>
      </c>
      <c r="S2" s="9" t="s">
        <v>21</v>
      </c>
      <c r="T2" s="9" t="s">
        <v>22</v>
      </c>
    </row>
    <row r="3" spans="1:20" x14ac:dyDescent="0.25">
      <c r="A3" s="17" t="s">
        <v>29</v>
      </c>
      <c r="B3" s="17" t="s">
        <v>30</v>
      </c>
      <c r="C3" s="18">
        <v>45643</v>
      </c>
      <c r="D3" s="19">
        <v>69900</v>
      </c>
      <c r="E3" s="17" t="s">
        <v>23</v>
      </c>
      <c r="F3" s="17" t="s">
        <v>24</v>
      </c>
      <c r="G3" s="19">
        <v>69900</v>
      </c>
      <c r="H3" s="19">
        <v>25000</v>
      </c>
      <c r="I3" s="20">
        <f t="shared" si="0"/>
        <v>35.765379113018597</v>
      </c>
      <c r="J3" s="19">
        <v>60000</v>
      </c>
      <c r="K3" s="19">
        <f>G3-0</f>
        <v>69900</v>
      </c>
      <c r="L3" s="19">
        <v>60000</v>
      </c>
      <c r="M3" s="21">
        <v>0</v>
      </c>
      <c r="N3" s="22">
        <v>0</v>
      </c>
      <c r="O3" s="23">
        <v>10</v>
      </c>
      <c r="P3" s="23">
        <v>10</v>
      </c>
      <c r="Q3" s="19">
        <f t="shared" si="1"/>
        <v>6990</v>
      </c>
      <c r="R3" s="24">
        <f t="shared" si="2"/>
        <v>0.16046831955922866</v>
      </c>
      <c r="S3" s="17" t="s">
        <v>21</v>
      </c>
      <c r="T3" s="17" t="s">
        <v>22</v>
      </c>
    </row>
    <row r="4" spans="1:20" x14ac:dyDescent="0.25">
      <c r="A4" s="9" t="s">
        <v>31</v>
      </c>
      <c r="B4" s="9" t="s">
        <v>32</v>
      </c>
      <c r="C4" s="10">
        <v>45902</v>
      </c>
      <c r="D4" s="11">
        <v>250000</v>
      </c>
      <c r="E4" s="9" t="s">
        <v>23</v>
      </c>
      <c r="F4" s="9" t="s">
        <v>20</v>
      </c>
      <c r="G4" s="11">
        <v>250000</v>
      </c>
      <c r="H4" s="11">
        <v>117200</v>
      </c>
      <c r="I4" s="12">
        <f t="shared" si="0"/>
        <v>46.88</v>
      </c>
      <c r="J4" s="11">
        <v>237771</v>
      </c>
      <c r="K4" s="11">
        <f>G4-120791</f>
        <v>129209</v>
      </c>
      <c r="L4" s="11">
        <v>116980</v>
      </c>
      <c r="M4" s="13">
        <v>0</v>
      </c>
      <c r="N4" s="14">
        <v>0</v>
      </c>
      <c r="O4" s="15">
        <v>19.28</v>
      </c>
      <c r="P4" s="15">
        <v>7.78</v>
      </c>
      <c r="Q4" s="11">
        <f t="shared" si="1"/>
        <v>6701.7116182572609</v>
      </c>
      <c r="R4" s="16">
        <f t="shared" si="2"/>
        <v>0.15385012897743941</v>
      </c>
      <c r="S4" s="9" t="s">
        <v>33</v>
      </c>
      <c r="T4" s="9" t="s">
        <v>22</v>
      </c>
    </row>
    <row r="5" spans="1:20" x14ac:dyDescent="0.25">
      <c r="A5" s="9" t="s">
        <v>34</v>
      </c>
      <c r="B5" s="9" t="s">
        <v>35</v>
      </c>
      <c r="C5" s="10">
        <v>45282</v>
      </c>
      <c r="D5" s="11">
        <v>75000</v>
      </c>
      <c r="E5" s="9" t="s">
        <v>23</v>
      </c>
      <c r="F5" s="9" t="s">
        <v>24</v>
      </c>
      <c r="G5" s="11">
        <v>75000</v>
      </c>
      <c r="H5" s="11">
        <v>28700</v>
      </c>
      <c r="I5" s="12">
        <f t="shared" si="0"/>
        <v>38.266666666666666</v>
      </c>
      <c r="J5" s="11">
        <v>93262</v>
      </c>
      <c r="K5" s="11">
        <f>G5-33262</f>
        <v>41738</v>
      </c>
      <c r="L5" s="11">
        <v>60000</v>
      </c>
      <c r="M5" s="13">
        <v>0</v>
      </c>
      <c r="N5" s="14">
        <v>0</v>
      </c>
      <c r="O5" s="15">
        <v>10</v>
      </c>
      <c r="P5" s="15">
        <v>10</v>
      </c>
      <c r="Q5" s="11">
        <f t="shared" si="1"/>
        <v>4173.8</v>
      </c>
      <c r="R5" s="16">
        <f t="shared" si="2"/>
        <v>9.5817263544536277E-2</v>
      </c>
      <c r="S5" s="9" t="s">
        <v>21</v>
      </c>
      <c r="T5" s="9" t="s">
        <v>22</v>
      </c>
    </row>
    <row r="6" spans="1:20" x14ac:dyDescent="0.25">
      <c r="A6" s="9" t="s">
        <v>36</v>
      </c>
      <c r="B6" s="9" t="s">
        <v>37</v>
      </c>
      <c r="C6" s="10">
        <v>45747</v>
      </c>
      <c r="D6" s="11">
        <v>242000</v>
      </c>
      <c r="E6" s="9" t="s">
        <v>23</v>
      </c>
      <c r="F6" s="9" t="s">
        <v>24</v>
      </c>
      <c r="G6" s="11">
        <v>242000</v>
      </c>
      <c r="H6" s="11">
        <v>112000</v>
      </c>
      <c r="I6" s="12">
        <f t="shared" si="0"/>
        <v>46.280991735537192</v>
      </c>
      <c r="J6" s="11">
        <v>225597</v>
      </c>
      <c r="K6" s="11">
        <f>G6-161597</f>
        <v>80403</v>
      </c>
      <c r="L6" s="11">
        <v>64000</v>
      </c>
      <c r="M6" s="13">
        <v>884</v>
      </c>
      <c r="N6" s="14">
        <v>591.30999999999995</v>
      </c>
      <c r="O6" s="15">
        <v>12</v>
      </c>
      <c r="P6" s="15">
        <v>12</v>
      </c>
      <c r="Q6" s="11">
        <f t="shared" si="1"/>
        <v>6700.25</v>
      </c>
      <c r="R6" s="16">
        <f t="shared" si="2"/>
        <v>0.15381657483930211</v>
      </c>
      <c r="S6" s="9" t="s">
        <v>21</v>
      </c>
      <c r="T6" s="9" t="s">
        <v>22</v>
      </c>
    </row>
    <row r="7" spans="1:20" x14ac:dyDescent="0.25">
      <c r="A7" s="9" t="s">
        <v>42</v>
      </c>
      <c r="B7" s="9" t="s">
        <v>43</v>
      </c>
      <c r="C7" s="10">
        <v>45384</v>
      </c>
      <c r="D7" s="11">
        <v>38500</v>
      </c>
      <c r="E7" s="9" t="s">
        <v>23</v>
      </c>
      <c r="F7" s="9" t="s">
        <v>24</v>
      </c>
      <c r="G7" s="11">
        <v>38500</v>
      </c>
      <c r="H7" s="11">
        <v>22900</v>
      </c>
      <c r="I7" s="12">
        <f t="shared" si="0"/>
        <v>59.480519480519476</v>
      </c>
      <c r="J7" s="11">
        <v>54750</v>
      </c>
      <c r="K7" s="11">
        <f>G7-0</f>
        <v>38500</v>
      </c>
      <c r="L7" s="11">
        <v>54000</v>
      </c>
      <c r="M7" s="13">
        <v>326</v>
      </c>
      <c r="N7" s="14">
        <v>1336.19</v>
      </c>
      <c r="O7" s="15">
        <v>9</v>
      </c>
      <c r="P7" s="15">
        <v>9</v>
      </c>
      <c r="Q7" s="11">
        <f t="shared" si="1"/>
        <v>4277.7777777777774</v>
      </c>
      <c r="R7" s="16">
        <f t="shared" si="2"/>
        <v>9.8204264870931535E-2</v>
      </c>
      <c r="S7" s="9" t="s">
        <v>21</v>
      </c>
      <c r="T7" s="9" t="s">
        <v>22</v>
      </c>
    </row>
    <row r="8" spans="1:20" ht="15.75" thickBot="1" x14ac:dyDescent="0.3">
      <c r="A8" s="17"/>
      <c r="B8" s="17"/>
      <c r="C8" s="18"/>
      <c r="D8" s="19"/>
      <c r="E8" s="17"/>
      <c r="F8" s="17"/>
      <c r="G8" s="19"/>
      <c r="H8" s="19"/>
      <c r="I8" s="20"/>
      <c r="J8" s="19"/>
      <c r="K8" s="19"/>
      <c r="L8" s="19"/>
      <c r="M8" s="21"/>
      <c r="N8" s="22"/>
      <c r="O8" s="23"/>
      <c r="P8" s="23"/>
      <c r="Q8" s="19"/>
      <c r="R8" s="24"/>
      <c r="S8" s="17"/>
      <c r="T8" s="17"/>
    </row>
    <row r="9" spans="1:20" ht="15.75" thickTop="1" x14ac:dyDescent="0.25">
      <c r="A9" s="33"/>
      <c r="B9" s="33"/>
      <c r="C9" s="34" t="s">
        <v>44</v>
      </c>
      <c r="D9" s="35">
        <f>+SUM(D2:D8)</f>
        <v>730400</v>
      </c>
      <c r="E9" s="33"/>
      <c r="F9" s="33"/>
      <c r="G9" s="35">
        <f>+SUM(G2:G8)</f>
        <v>730400</v>
      </c>
      <c r="H9" s="35">
        <f>+SUM(H2:H8)</f>
        <v>321300</v>
      </c>
      <c r="I9" s="36"/>
      <c r="J9" s="35">
        <f>+SUM(J2:J8)</f>
        <v>738881</v>
      </c>
      <c r="K9" s="35">
        <f>+SUM(K2:K8)</f>
        <v>414750</v>
      </c>
      <c r="L9" s="35">
        <f>+SUM(L2:L8)</f>
        <v>414980</v>
      </c>
      <c r="M9" s="37">
        <f>+SUM(M2:M8)</f>
        <v>1210</v>
      </c>
      <c r="N9" s="38"/>
      <c r="O9" s="39">
        <f>+SUM(O2:O8)</f>
        <v>70.28</v>
      </c>
      <c r="P9" s="39">
        <f>+SUM(P2:P8)</f>
        <v>58.78</v>
      </c>
      <c r="Q9" s="35"/>
      <c r="R9" s="40"/>
      <c r="S9" s="33"/>
      <c r="T9" s="33"/>
    </row>
    <row r="10" spans="1:20" x14ac:dyDescent="0.25">
      <c r="A10" s="25"/>
      <c r="B10" s="25"/>
      <c r="C10" s="26"/>
      <c r="D10" s="27"/>
      <c r="E10" s="25"/>
      <c r="F10" s="25"/>
      <c r="G10" s="27"/>
      <c r="H10" s="27" t="s">
        <v>45</v>
      </c>
      <c r="I10" s="28">
        <f>H9/G9*100</f>
        <v>43.989594742606791</v>
      </c>
      <c r="J10" s="27"/>
      <c r="K10" s="27"/>
      <c r="L10" s="27" t="s">
        <v>47</v>
      </c>
      <c r="M10" s="29"/>
      <c r="N10" s="30"/>
      <c r="O10" s="31" t="s">
        <v>47</v>
      </c>
      <c r="P10" s="31"/>
      <c r="Q10" s="27" t="s">
        <v>47</v>
      </c>
      <c r="R10" s="32"/>
      <c r="S10" s="25"/>
      <c r="T10" s="25"/>
    </row>
    <row r="11" spans="1:20" x14ac:dyDescent="0.25">
      <c r="A11" s="41"/>
      <c r="B11" s="41"/>
      <c r="C11" s="42"/>
      <c r="D11" s="43"/>
      <c r="E11" s="41"/>
      <c r="F11" s="41"/>
      <c r="G11" s="43"/>
      <c r="H11" s="43" t="s">
        <v>46</v>
      </c>
      <c r="I11" s="44">
        <f>STDEV(I2:I8)</f>
        <v>10.863714046834509</v>
      </c>
      <c r="J11" s="43"/>
      <c r="K11" s="43"/>
      <c r="L11" s="43" t="s">
        <v>48</v>
      </c>
      <c r="M11" s="48">
        <f>K9/M9</f>
        <v>342.76859504132233</v>
      </c>
      <c r="N11" s="45"/>
      <c r="O11" s="46" t="s">
        <v>49</v>
      </c>
      <c r="P11" s="46">
        <f>K9/O9</f>
        <v>5901.3944223107565</v>
      </c>
      <c r="Q11" s="43" t="s">
        <v>50</v>
      </c>
      <c r="R11" s="47">
        <f>K9/O9/43560</f>
        <v>0.13547737424955822</v>
      </c>
      <c r="S11" s="41"/>
      <c r="T11" s="41"/>
    </row>
    <row r="13" spans="1:20" x14ac:dyDescent="0.25">
      <c r="O13" t="s">
        <v>51</v>
      </c>
      <c r="S13" t="s">
        <v>53</v>
      </c>
    </row>
    <row r="14" spans="1:20" x14ac:dyDescent="0.25">
      <c r="A14" t="s">
        <v>52</v>
      </c>
    </row>
    <row r="15" spans="1:20" s="57" customFormat="1" x14ac:dyDescent="0.25">
      <c r="A15" s="49" t="s">
        <v>38</v>
      </c>
      <c r="B15" s="49" t="s">
        <v>39</v>
      </c>
      <c r="C15" s="50">
        <v>45453</v>
      </c>
      <c r="D15" s="51">
        <v>370000</v>
      </c>
      <c r="E15" s="49" t="s">
        <v>23</v>
      </c>
      <c r="F15" s="49" t="s">
        <v>24</v>
      </c>
      <c r="G15" s="51">
        <v>370000</v>
      </c>
      <c r="H15" s="51">
        <v>116600</v>
      </c>
      <c r="I15" s="52">
        <f>H15/G15*100</f>
        <v>31.513513513513512</v>
      </c>
      <c r="J15" s="51">
        <v>294718</v>
      </c>
      <c r="K15" s="51">
        <f>G15-224718</f>
        <v>145282</v>
      </c>
      <c r="L15" s="51">
        <v>70000</v>
      </c>
      <c r="M15" s="53">
        <v>0</v>
      </c>
      <c r="N15" s="54">
        <v>0</v>
      </c>
      <c r="O15" s="55">
        <v>15</v>
      </c>
      <c r="P15" s="55">
        <v>15</v>
      </c>
      <c r="Q15" s="51">
        <f>K15/O15</f>
        <v>9685.4666666666672</v>
      </c>
      <c r="R15" s="56">
        <f>K15/O15/43560</f>
        <v>0.22234771962044692</v>
      </c>
      <c r="S15" s="49" t="s">
        <v>21</v>
      </c>
      <c r="T15" s="49" t="s">
        <v>22</v>
      </c>
    </row>
    <row r="16" spans="1:20" s="57" customFormat="1" x14ac:dyDescent="0.25">
      <c r="A16" s="49" t="s">
        <v>40</v>
      </c>
      <c r="B16" s="49" t="s">
        <v>41</v>
      </c>
      <c r="C16" s="50">
        <v>45982</v>
      </c>
      <c r="D16" s="51">
        <v>192000</v>
      </c>
      <c r="E16" s="49" t="s">
        <v>23</v>
      </c>
      <c r="F16" s="49" t="s">
        <v>24</v>
      </c>
      <c r="G16" s="51">
        <v>192000</v>
      </c>
      <c r="H16" s="51">
        <v>77600</v>
      </c>
      <c r="I16" s="52">
        <f>H16/G16*100</f>
        <v>40.416666666666664</v>
      </c>
      <c r="J16" s="51">
        <v>156716</v>
      </c>
      <c r="K16" s="51">
        <f>G16-96716</f>
        <v>95284</v>
      </c>
      <c r="L16" s="51">
        <v>60000</v>
      </c>
      <c r="M16" s="53">
        <v>0</v>
      </c>
      <c r="N16" s="54">
        <v>0</v>
      </c>
      <c r="O16" s="55">
        <v>10</v>
      </c>
      <c r="P16" s="55">
        <v>10</v>
      </c>
      <c r="Q16" s="51">
        <f>K16/O16</f>
        <v>9528.4</v>
      </c>
      <c r="R16" s="56">
        <f>K16/O16/43560</f>
        <v>0.21874196510560145</v>
      </c>
      <c r="S16" s="49" t="s">
        <v>21</v>
      </c>
      <c r="T16" s="49" t="s">
        <v>22</v>
      </c>
    </row>
    <row r="17" spans="1:20" s="57" customFormat="1" x14ac:dyDescent="0.25">
      <c r="A17" s="49" t="s">
        <v>27</v>
      </c>
      <c r="B17" s="49" t="s">
        <v>28</v>
      </c>
      <c r="C17" s="50">
        <v>45713</v>
      </c>
      <c r="D17" s="51">
        <v>260000</v>
      </c>
      <c r="E17" s="49" t="s">
        <v>23</v>
      </c>
      <c r="F17" s="49" t="s">
        <v>24</v>
      </c>
      <c r="G17" s="51">
        <v>260000</v>
      </c>
      <c r="H17" s="51">
        <v>81400</v>
      </c>
      <c r="I17" s="52">
        <f>H17/G17*100</f>
        <v>31.30769230769231</v>
      </c>
      <c r="J17" s="51">
        <v>211884</v>
      </c>
      <c r="K17" s="51">
        <f>G17-147884</f>
        <v>112116</v>
      </c>
      <c r="L17" s="51">
        <v>64000</v>
      </c>
      <c r="M17" s="53">
        <v>0</v>
      </c>
      <c r="N17" s="54">
        <v>0</v>
      </c>
      <c r="O17" s="55">
        <v>12</v>
      </c>
      <c r="P17" s="55">
        <v>12</v>
      </c>
      <c r="Q17" s="51">
        <f>K17/O17</f>
        <v>9343</v>
      </c>
      <c r="R17" s="56">
        <f>K17/O17/43560</f>
        <v>0.21448576675849404</v>
      </c>
      <c r="S17" s="49" t="s">
        <v>21</v>
      </c>
      <c r="T17" s="49" t="s">
        <v>22</v>
      </c>
    </row>
  </sheetData>
  <pageMargins left="0.25" right="0.25" top="0.75" bottom="0.75" header="0.3" footer="0.3"/>
  <pageSetup paperSize="5" orientation="landscape" r:id="rId1"/>
  <headerFooter>
    <oddHeader>&amp;LResidential &amp; Agricure
10 acre parcels &amp;CHay Township&amp;R2026
Land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 acre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Corey Cuddie</cp:lastModifiedBy>
  <cp:lastPrinted>2026-02-04T15:50:47Z</cp:lastPrinted>
  <dcterms:created xsi:type="dcterms:W3CDTF">2026-01-19T21:05:10Z</dcterms:created>
  <dcterms:modified xsi:type="dcterms:W3CDTF">2026-02-19T16:34:11Z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