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92A1131B-3E3E-477D-866C-D5241693606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20 acre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0" i="5" l="1"/>
  <c r="O10" i="5"/>
  <c r="M10" i="5"/>
  <c r="L10" i="5"/>
  <c r="J10" i="5"/>
  <c r="H10" i="5"/>
  <c r="G10" i="5"/>
  <c r="D10" i="5"/>
  <c r="K8" i="5"/>
  <c r="R8" i="5" s="1"/>
  <c r="I8" i="5"/>
  <c r="K7" i="5"/>
  <c r="R7" i="5" s="1"/>
  <c r="I7" i="5"/>
  <c r="K6" i="5"/>
  <c r="Q6" i="5" s="1"/>
  <c r="I6" i="5"/>
  <c r="K5" i="5"/>
  <c r="Q5" i="5" s="1"/>
  <c r="I5" i="5"/>
  <c r="K4" i="5"/>
  <c r="Q4" i="5" s="1"/>
  <c r="I4" i="5"/>
  <c r="K3" i="5"/>
  <c r="R3" i="5" s="1"/>
  <c r="I3" i="5"/>
  <c r="K2" i="5"/>
  <c r="R2" i="5" s="1"/>
  <c r="I2" i="5"/>
  <c r="I12" i="5" l="1"/>
  <c r="R4" i="5"/>
  <c r="K10" i="5"/>
  <c r="P12" i="5" s="1"/>
  <c r="R6" i="5"/>
  <c r="R5" i="5"/>
  <c r="I11" i="5"/>
  <c r="Q3" i="5"/>
  <c r="Q7" i="5"/>
  <c r="Q2" i="5"/>
  <c r="Q8" i="5"/>
  <c r="R12" i="5" l="1"/>
  <c r="M12" i="5"/>
</calcChain>
</file>

<file path=xl/sharedStrings.xml><?xml version="1.0" encoding="utf-8"?>
<sst xmlns="http://schemas.openxmlformats.org/spreadsheetml/2006/main" count="74" uniqueCount="51">
  <si>
    <t>Parcel Number</t>
  </si>
  <si>
    <t>Street Address</t>
  </si>
  <si>
    <t>Sale Date</t>
  </si>
  <si>
    <t>Sale Price</t>
  </si>
  <si>
    <t>Instr.</t>
  </si>
  <si>
    <t>Terms of Sale</t>
  </si>
  <si>
    <t>Adj. Sale $</t>
  </si>
  <si>
    <t>Asd. when Sold</t>
  </si>
  <si>
    <t>Asd/Adj. Sale</t>
  </si>
  <si>
    <t>Cur. Appraisal</t>
  </si>
  <si>
    <t>Land Residual</t>
  </si>
  <si>
    <t>Est. Land Value</t>
  </si>
  <si>
    <t>Effec. Front</t>
  </si>
  <si>
    <t>Depth</t>
  </si>
  <si>
    <t>Net Acres</t>
  </si>
  <si>
    <t>Total Acres</t>
  </si>
  <si>
    <t>Dollars/Acre</t>
  </si>
  <si>
    <t>Dollars/SqFt</t>
  </si>
  <si>
    <t>Actual Front</t>
  </si>
  <si>
    <t>Other Parcels in Sale</t>
  </si>
  <si>
    <t>Land Table</t>
  </si>
  <si>
    <t>19-MULTI PARCEL ARM'S LENGTH</t>
  </si>
  <si>
    <t/>
  </si>
  <si>
    <t>SECTION LOTS AND ACREAGE</t>
  </si>
  <si>
    <t>WD</t>
  </si>
  <si>
    <t>110-004-201-001-00</t>
  </si>
  <si>
    <t>OLD M-30</t>
  </si>
  <si>
    <t>03-ARM'S LENGTH</t>
  </si>
  <si>
    <t>LC</t>
  </si>
  <si>
    <t>110-012-100-005-10</t>
  </si>
  <si>
    <t>1917 E M-61</t>
  </si>
  <si>
    <t>110-016-300-001-01</t>
  </si>
  <si>
    <t>E SUN OIL RD</t>
  </si>
  <si>
    <t>110-023-300-001-00</t>
  </si>
  <si>
    <t>1291 S WIEMAN RD</t>
  </si>
  <si>
    <t>110-025-402-001-00</t>
  </si>
  <si>
    <t>S WHITNEY RD</t>
  </si>
  <si>
    <t>110-025-402-002-00</t>
  </si>
  <si>
    <t>110-026-100-001-00</t>
  </si>
  <si>
    <t>1526 BIRMA TRAIL</t>
  </si>
  <si>
    <t>110-026-400-011-01</t>
  </si>
  <si>
    <t>1904 N HAY RD</t>
  </si>
  <si>
    <t>Totals:</t>
  </si>
  <si>
    <t>Sale. Ratio =&gt;</t>
  </si>
  <si>
    <t>Std. Dev. =&gt;</t>
  </si>
  <si>
    <t>Average</t>
  </si>
  <si>
    <t>per FF=&gt;</t>
  </si>
  <si>
    <t>per Net Acre=&gt;</t>
  </si>
  <si>
    <t>per SqFt=&gt;</t>
  </si>
  <si>
    <t>AG and Res were combined for the land analysis due to a lack of AG sales</t>
  </si>
  <si>
    <t>Used $4000 per acre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</si>
</sst>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\$#,##0_);[Red]\(\$#,##0\)"/>
    <numFmt numFmtId="165" formatCode="#0.00_);[Red]\(#0.00\)"/>
    <numFmt numFmtId="166" formatCode="#,##0.0_);[Red]\(#,##0.0\)"/>
    <numFmt numFmtId="167" formatCode="#0.0_);[Red]\(#0.0\)"/>
    <numFmt numFmtId="168" formatCode="\$#,##0.00_);[Red]\(\$#,##0.00\)"/>
    <numFmt numFmtId="169" formatCode="\$#,##0_);[Red]\(\$#,##0.00\)"/>
  </numFmts>
  <fonts count="3" x14ac:knownFonts="1">
    <font>
      <b/>
      <sz val="11"/>
      <color indexed="8"/>
      <name val="Aptos Narrow"/>
      <family val="2"/>
      <scheme val="minor"/>
    </font>
    <font>
      <b/>
      <sz val="11"/>
      <color rgb="FFFFFFFF"/>
      <name val="Calibri"/>
      <family val="2"/>
    </font>
    <font>
      <b/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008080"/>
      </patternFill>
    </fill>
    <fill>
      <patternFill patternType="solid">
        <fgColor rgb="FFA7E4CD"/>
      </patternFill>
    </fill>
    <fill>
      <patternFill patternType="solid">
        <fgColor rgb="FFFFFFFF"/>
      </patternFill>
    </fill>
  </fills>
  <borders count="4">
    <border>
      <left/>
      <right/>
      <top/>
      <bottom/>
      <diagonal/>
    </border>
    <border>
      <left/>
      <right/>
      <top/>
      <bottom/>
      <diagonal/>
    </border>
    <border>
      <left/>
      <right/>
      <top style="double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2" borderId="1" xfId="0" applyFont="1" applyFill="1" applyBorder="1" applyAlignment="1">
      <alignment horizontal="center"/>
    </xf>
    <xf numFmtId="14" fontId="1" fillId="2" borderId="1" xfId="0" applyNumberFormat="1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center"/>
    </xf>
    <xf numFmtId="165" fontId="1" fillId="2" borderId="1" xfId="0" applyNumberFormat="1" applyFont="1" applyFill="1" applyBorder="1" applyAlignment="1">
      <alignment horizontal="center"/>
    </xf>
    <xf numFmtId="166" fontId="1" fillId="2" borderId="1" xfId="0" applyNumberFormat="1" applyFont="1" applyFill="1" applyBorder="1" applyAlignment="1">
      <alignment horizontal="center"/>
    </xf>
    <xf numFmtId="167" fontId="1" fillId="2" borderId="1" xfId="0" applyNumberFormat="1" applyFont="1" applyFill="1" applyBorder="1" applyAlignment="1">
      <alignment horizontal="center"/>
    </xf>
    <xf numFmtId="40" fontId="1" fillId="2" borderId="1" xfId="0" applyNumberFormat="1" applyFont="1" applyFill="1" applyBorder="1" applyAlignment="1">
      <alignment horizontal="center"/>
    </xf>
    <xf numFmtId="168" fontId="1" fillId="2" borderId="1" xfId="0" applyNumberFormat="1" applyFont="1" applyFill="1" applyBorder="1" applyAlignment="1">
      <alignment horizontal="center"/>
    </xf>
    <xf numFmtId="0" fontId="0" fillId="3" borderId="1" xfId="0" applyFill="1" applyBorder="1"/>
    <xf numFmtId="14" fontId="0" fillId="3" borderId="1" xfId="0" applyNumberFormat="1" applyFill="1" applyBorder="1"/>
    <xf numFmtId="164" fontId="0" fillId="3" borderId="1" xfId="0" applyNumberFormat="1" applyFill="1" applyBorder="1"/>
    <xf numFmtId="165" fontId="0" fillId="3" borderId="1" xfId="0" applyNumberFormat="1" applyFill="1" applyBorder="1"/>
    <xf numFmtId="166" fontId="0" fillId="3" borderId="1" xfId="0" applyNumberFormat="1" applyFill="1" applyBorder="1"/>
    <xf numFmtId="167" fontId="0" fillId="3" borderId="1" xfId="0" applyNumberFormat="1" applyFill="1" applyBorder="1"/>
    <xf numFmtId="40" fontId="0" fillId="3" borderId="1" xfId="0" applyNumberFormat="1" applyFill="1" applyBorder="1"/>
    <xf numFmtId="168" fontId="0" fillId="3" borderId="1" xfId="0" applyNumberFormat="1" applyFill="1" applyBorder="1"/>
    <xf numFmtId="0" fontId="0" fillId="4" borderId="1" xfId="0" applyFill="1" applyBorder="1"/>
    <xf numFmtId="14" fontId="0" fillId="4" borderId="1" xfId="0" applyNumberFormat="1" applyFill="1" applyBorder="1"/>
    <xf numFmtId="164" fontId="0" fillId="4" borderId="1" xfId="0" applyNumberFormat="1" applyFill="1" applyBorder="1"/>
    <xf numFmtId="165" fontId="0" fillId="4" borderId="1" xfId="0" applyNumberFormat="1" applyFill="1" applyBorder="1"/>
    <xf numFmtId="166" fontId="0" fillId="4" borderId="1" xfId="0" applyNumberFormat="1" applyFill="1" applyBorder="1"/>
    <xf numFmtId="167" fontId="0" fillId="4" borderId="1" xfId="0" applyNumberFormat="1" applyFill="1" applyBorder="1"/>
    <xf numFmtId="40" fontId="0" fillId="4" borderId="1" xfId="0" applyNumberFormat="1" applyFill="1" applyBorder="1"/>
    <xf numFmtId="168" fontId="0" fillId="4" borderId="1" xfId="0" applyNumberFormat="1" applyFill="1" applyBorder="1"/>
    <xf numFmtId="0" fontId="2" fillId="4" borderId="1" xfId="0" applyFont="1" applyFill="1" applyBorder="1"/>
    <xf numFmtId="14" fontId="2" fillId="4" borderId="1" xfId="0" applyNumberFormat="1" applyFont="1" applyFill="1" applyBorder="1"/>
    <xf numFmtId="164" fontId="2" fillId="4" borderId="1" xfId="0" applyNumberFormat="1" applyFont="1" applyFill="1" applyBorder="1"/>
    <xf numFmtId="165" fontId="2" fillId="4" borderId="1" xfId="0" applyNumberFormat="1" applyFont="1" applyFill="1" applyBorder="1"/>
    <xf numFmtId="166" fontId="2" fillId="4" borderId="1" xfId="0" applyNumberFormat="1" applyFont="1" applyFill="1" applyBorder="1"/>
    <xf numFmtId="167" fontId="2" fillId="4" borderId="1" xfId="0" applyNumberFormat="1" applyFont="1" applyFill="1" applyBorder="1"/>
    <xf numFmtId="40" fontId="2" fillId="4" borderId="1" xfId="0" applyNumberFormat="1" applyFont="1" applyFill="1" applyBorder="1"/>
    <xf numFmtId="168" fontId="2" fillId="4" borderId="1" xfId="0" applyNumberFormat="1" applyFont="1" applyFill="1" applyBorder="1"/>
    <xf numFmtId="0" fontId="2" fillId="4" borderId="2" xfId="0" applyFont="1" applyFill="1" applyBorder="1"/>
    <xf numFmtId="14" fontId="2" fillId="4" borderId="2" xfId="0" applyNumberFormat="1" applyFont="1" applyFill="1" applyBorder="1"/>
    <xf numFmtId="164" fontId="2" fillId="4" borderId="2" xfId="0" applyNumberFormat="1" applyFont="1" applyFill="1" applyBorder="1"/>
    <xf numFmtId="165" fontId="2" fillId="4" borderId="2" xfId="0" applyNumberFormat="1" applyFont="1" applyFill="1" applyBorder="1"/>
    <xf numFmtId="166" fontId="2" fillId="4" borderId="2" xfId="0" applyNumberFormat="1" applyFont="1" applyFill="1" applyBorder="1"/>
    <xf numFmtId="167" fontId="2" fillId="4" borderId="2" xfId="0" applyNumberFormat="1" applyFont="1" applyFill="1" applyBorder="1"/>
    <xf numFmtId="40" fontId="2" fillId="4" borderId="2" xfId="0" applyNumberFormat="1" applyFont="1" applyFill="1" applyBorder="1"/>
    <xf numFmtId="168" fontId="2" fillId="4" borderId="2" xfId="0" applyNumberFormat="1" applyFont="1" applyFill="1" applyBorder="1"/>
    <xf numFmtId="0" fontId="2" fillId="4" borderId="3" xfId="0" applyFont="1" applyFill="1" applyBorder="1"/>
    <xf numFmtId="14" fontId="2" fillId="4" borderId="3" xfId="0" applyNumberFormat="1" applyFont="1" applyFill="1" applyBorder="1"/>
    <xf numFmtId="164" fontId="2" fillId="4" borderId="3" xfId="0" applyNumberFormat="1" applyFont="1" applyFill="1" applyBorder="1"/>
    <xf numFmtId="165" fontId="2" fillId="4" borderId="3" xfId="0" applyNumberFormat="1" applyFont="1" applyFill="1" applyBorder="1"/>
    <xf numFmtId="167" fontId="2" fillId="4" borderId="3" xfId="0" applyNumberFormat="1" applyFont="1" applyFill="1" applyBorder="1"/>
    <xf numFmtId="40" fontId="2" fillId="4" borderId="3" xfId="0" applyNumberFormat="1" applyFont="1" applyFill="1" applyBorder="1"/>
    <xf numFmtId="168" fontId="2" fillId="4" borderId="3" xfId="0" applyNumberFormat="1" applyFont="1" applyFill="1" applyBorder="1"/>
    <xf numFmtId="169" fontId="2" fillId="4" borderId="3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BFA87-D943-489C-A9CA-19A9002AED70}">
  <dimension ref="A1:U17"/>
  <sheetViews>
    <sheetView tabSelected="1" view="pageLayout" topLeftCell="I2" zoomScaleNormal="100" workbookViewId="0">
      <selection activeCell="T1" sqref="T1:T1048576"/>
    </sheetView>
  </sheetViews>
  <sheetFormatPr defaultRowHeight="15" x14ac:dyDescent="0.25"/>
  <cols>
    <col min="1" max="1" width="18.85546875" customWidth="1" collapsed="1"/>
    <col min="2" max="2" width="16.42578125" customWidth="1" collapsed="1"/>
    <col min="3" max="3" width="13.7109375" bestFit="1" customWidth="1" collapsed="1"/>
    <col min="4" max="4" width="11.7109375" bestFit="1" customWidth="1" collapsed="1"/>
    <col min="5" max="5" width="7.7109375" bestFit="1" customWidth="1" collapsed="1"/>
    <col min="6" max="6" width="28.28515625" customWidth="1" collapsed="1"/>
    <col min="7" max="7" width="12.7109375" bestFit="1" customWidth="1" collapsed="1"/>
    <col min="8" max="8" width="13.85546875" customWidth="1" collapsed="1"/>
    <col min="9" max="9" width="12.28515625" customWidth="1" collapsed="1"/>
    <col min="10" max="10" width="13.85546875" customWidth="1" collapsed="1"/>
    <col min="11" max="11" width="15.5703125" customWidth="1" collapsed="1"/>
    <col min="12" max="12" width="14.42578125" customWidth="1" collapsed="1"/>
    <col min="13" max="13" width="11" customWidth="1" collapsed="1"/>
    <col min="14" max="14" width="8" customWidth="1" collapsed="1"/>
    <col min="15" max="15" width="11.5703125" customWidth="1" collapsed="1"/>
    <col min="16" max="16" width="11.140625" customWidth="1" collapsed="1"/>
    <col min="17" max="17" width="12.42578125" customWidth="1" collapsed="1"/>
    <col min="18" max="18" width="11.85546875" customWidth="1" collapsed="1"/>
    <col min="19" max="19" width="13.7109375" bestFit="1" customWidth="1" collapsed="1"/>
    <col min="20" max="20" width="24.85546875" customWidth="1" collapsed="1"/>
    <col min="21" max="21" width="28.7109375" bestFit="1" customWidth="1" collapsed="1"/>
  </cols>
  <sheetData>
    <row r="1" spans="1:21" x14ac:dyDescent="0.25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1" t="s">
        <v>5</v>
      </c>
      <c r="G1" s="3" t="s">
        <v>6</v>
      </c>
      <c r="H1" s="3" t="s">
        <v>7</v>
      </c>
      <c r="I1" s="4" t="s">
        <v>8</v>
      </c>
      <c r="J1" s="3" t="s">
        <v>9</v>
      </c>
      <c r="K1" s="3" t="s">
        <v>10</v>
      </c>
      <c r="L1" s="3" t="s">
        <v>11</v>
      </c>
      <c r="M1" s="5" t="s">
        <v>12</v>
      </c>
      <c r="N1" s="6" t="s">
        <v>13</v>
      </c>
      <c r="O1" s="7" t="s">
        <v>14</v>
      </c>
      <c r="P1" s="7" t="s">
        <v>15</v>
      </c>
      <c r="Q1" s="3" t="s">
        <v>16</v>
      </c>
      <c r="R1" s="8" t="s">
        <v>17</v>
      </c>
      <c r="S1" s="7" t="s">
        <v>18</v>
      </c>
      <c r="T1" s="1" t="s">
        <v>19</v>
      </c>
      <c r="U1" s="1" t="s">
        <v>20</v>
      </c>
    </row>
    <row r="2" spans="1:21" x14ac:dyDescent="0.25">
      <c r="A2" s="17" t="s">
        <v>25</v>
      </c>
      <c r="B2" s="17" t="s">
        <v>26</v>
      </c>
      <c r="C2" s="18">
        <v>45103</v>
      </c>
      <c r="D2" s="19">
        <v>110000</v>
      </c>
      <c r="E2" s="17" t="s">
        <v>24</v>
      </c>
      <c r="F2" s="17" t="s">
        <v>27</v>
      </c>
      <c r="G2" s="19">
        <v>110000</v>
      </c>
      <c r="H2" s="19">
        <v>44300</v>
      </c>
      <c r="I2" s="20">
        <f t="shared" ref="I2:I8" si="0">H2/G2*100</f>
        <v>40.272727272727273</v>
      </c>
      <c r="J2" s="19">
        <v>121200</v>
      </c>
      <c r="K2" s="19">
        <f>G2-0</f>
        <v>110000</v>
      </c>
      <c r="L2" s="19">
        <v>121200</v>
      </c>
      <c r="M2" s="21">
        <v>0</v>
      </c>
      <c r="N2" s="22">
        <v>0</v>
      </c>
      <c r="O2" s="23">
        <v>30.6</v>
      </c>
      <c r="P2" s="23">
        <v>30.6</v>
      </c>
      <c r="Q2" s="19">
        <f t="shared" ref="Q2:Q8" si="1">K2/O2</f>
        <v>3594.7712418300653</v>
      </c>
      <c r="R2" s="24">
        <f t="shared" ref="R2:R8" si="2">K2/O2/43560</f>
        <v>8.252459232851389E-2</v>
      </c>
      <c r="S2" s="23">
        <v>0</v>
      </c>
      <c r="T2" s="17" t="s">
        <v>22</v>
      </c>
      <c r="U2" s="17" t="s">
        <v>23</v>
      </c>
    </row>
    <row r="3" spans="1:21" x14ac:dyDescent="0.25">
      <c r="A3" s="9" t="s">
        <v>29</v>
      </c>
      <c r="B3" s="9" t="s">
        <v>30</v>
      </c>
      <c r="C3" s="10">
        <v>45575</v>
      </c>
      <c r="D3" s="11">
        <v>250000</v>
      </c>
      <c r="E3" s="9" t="s">
        <v>24</v>
      </c>
      <c r="F3" s="9" t="s">
        <v>27</v>
      </c>
      <c r="G3" s="11">
        <v>250000</v>
      </c>
      <c r="H3" s="11">
        <v>103900</v>
      </c>
      <c r="I3" s="12">
        <f t="shared" si="0"/>
        <v>41.56</v>
      </c>
      <c r="J3" s="11">
        <v>217821</v>
      </c>
      <c r="K3" s="11">
        <f>G3-140801</f>
        <v>109199</v>
      </c>
      <c r="L3" s="11">
        <v>77020</v>
      </c>
      <c r="M3" s="13">
        <v>0</v>
      </c>
      <c r="N3" s="14">
        <v>0</v>
      </c>
      <c r="O3" s="15">
        <v>18.510000000000002</v>
      </c>
      <c r="P3" s="15">
        <v>18.510000000000002</v>
      </c>
      <c r="Q3" s="11">
        <f t="shared" si="1"/>
        <v>5899.4597514856832</v>
      </c>
      <c r="R3" s="16">
        <f t="shared" si="2"/>
        <v>0.13543296031877142</v>
      </c>
      <c r="S3" s="15">
        <v>0</v>
      </c>
      <c r="T3" s="9" t="s">
        <v>22</v>
      </c>
      <c r="U3" s="9" t="s">
        <v>23</v>
      </c>
    </row>
    <row r="4" spans="1:21" x14ac:dyDescent="0.25">
      <c r="A4" s="9" t="s">
        <v>31</v>
      </c>
      <c r="B4" s="9" t="s">
        <v>32</v>
      </c>
      <c r="C4" s="10">
        <v>45614</v>
      </c>
      <c r="D4" s="11">
        <v>91000</v>
      </c>
      <c r="E4" s="9" t="s">
        <v>24</v>
      </c>
      <c r="F4" s="9" t="s">
        <v>27</v>
      </c>
      <c r="G4" s="11">
        <v>91000</v>
      </c>
      <c r="H4" s="11">
        <v>35800</v>
      </c>
      <c r="I4" s="12">
        <f t="shared" si="0"/>
        <v>39.340659340659343</v>
      </c>
      <c r="J4" s="11">
        <v>81500</v>
      </c>
      <c r="K4" s="11">
        <f>G4-0</f>
        <v>91000</v>
      </c>
      <c r="L4" s="11">
        <v>80000</v>
      </c>
      <c r="M4" s="13">
        <v>0</v>
      </c>
      <c r="N4" s="14">
        <v>0</v>
      </c>
      <c r="O4" s="15">
        <v>20</v>
      </c>
      <c r="P4" s="15">
        <v>20</v>
      </c>
      <c r="Q4" s="11">
        <f t="shared" si="1"/>
        <v>4550</v>
      </c>
      <c r="R4" s="16">
        <f t="shared" si="2"/>
        <v>0.10445362718089991</v>
      </c>
      <c r="S4" s="15">
        <v>0</v>
      </c>
      <c r="T4" s="9" t="s">
        <v>22</v>
      </c>
      <c r="U4" s="9" t="s">
        <v>23</v>
      </c>
    </row>
    <row r="5" spans="1:21" x14ac:dyDescent="0.25">
      <c r="A5" s="9" t="s">
        <v>33</v>
      </c>
      <c r="B5" s="9" t="s">
        <v>34</v>
      </c>
      <c r="C5" s="10">
        <v>45611</v>
      </c>
      <c r="D5" s="11">
        <v>320000</v>
      </c>
      <c r="E5" s="9" t="s">
        <v>28</v>
      </c>
      <c r="F5" s="9" t="s">
        <v>27</v>
      </c>
      <c r="G5" s="11">
        <v>320000</v>
      </c>
      <c r="H5" s="11">
        <v>120100</v>
      </c>
      <c r="I5" s="12">
        <f t="shared" si="0"/>
        <v>37.53125</v>
      </c>
      <c r="J5" s="11">
        <v>313851</v>
      </c>
      <c r="K5" s="11">
        <f>G5-223851</f>
        <v>96149</v>
      </c>
      <c r="L5" s="11">
        <v>90000</v>
      </c>
      <c r="M5" s="13">
        <v>0</v>
      </c>
      <c r="N5" s="14">
        <v>0</v>
      </c>
      <c r="O5" s="15">
        <v>22.5</v>
      </c>
      <c r="P5" s="15">
        <v>22.5</v>
      </c>
      <c r="Q5" s="11">
        <f t="shared" si="1"/>
        <v>4273.2888888888892</v>
      </c>
      <c r="R5" s="16">
        <f t="shared" si="2"/>
        <v>9.810121416182023E-2</v>
      </c>
      <c r="S5" s="15">
        <v>0</v>
      </c>
      <c r="T5" s="9" t="s">
        <v>22</v>
      </c>
      <c r="U5" s="9" t="s">
        <v>23</v>
      </c>
    </row>
    <row r="6" spans="1:21" x14ac:dyDescent="0.25">
      <c r="A6" s="17" t="s">
        <v>35</v>
      </c>
      <c r="B6" s="17" t="s">
        <v>36</v>
      </c>
      <c r="C6" s="18">
        <v>45898</v>
      </c>
      <c r="D6" s="19">
        <v>160000</v>
      </c>
      <c r="E6" s="17" t="s">
        <v>24</v>
      </c>
      <c r="F6" s="17" t="s">
        <v>21</v>
      </c>
      <c r="G6" s="19">
        <v>160000</v>
      </c>
      <c r="H6" s="19">
        <v>86400</v>
      </c>
      <c r="I6" s="20">
        <f t="shared" si="0"/>
        <v>54</v>
      </c>
      <c r="J6" s="19">
        <v>173314</v>
      </c>
      <c r="K6" s="19">
        <f>G6-13754</f>
        <v>146246</v>
      </c>
      <c r="L6" s="19">
        <v>159560</v>
      </c>
      <c r="M6" s="21">
        <v>0</v>
      </c>
      <c r="N6" s="22">
        <v>0</v>
      </c>
      <c r="O6" s="23">
        <v>39.74</v>
      </c>
      <c r="P6" s="23">
        <v>20.04</v>
      </c>
      <c r="Q6" s="19">
        <f t="shared" si="1"/>
        <v>3680.0704579768494</v>
      </c>
      <c r="R6" s="24">
        <f t="shared" si="2"/>
        <v>8.4482792882847782E-2</v>
      </c>
      <c r="S6" s="23">
        <v>0</v>
      </c>
      <c r="T6" s="17" t="s">
        <v>37</v>
      </c>
      <c r="U6" s="17" t="s">
        <v>23</v>
      </c>
    </row>
    <row r="7" spans="1:21" x14ac:dyDescent="0.25">
      <c r="A7" s="9" t="s">
        <v>38</v>
      </c>
      <c r="B7" s="9" t="s">
        <v>39</v>
      </c>
      <c r="C7" s="10">
        <v>45289</v>
      </c>
      <c r="D7" s="11">
        <v>125000</v>
      </c>
      <c r="E7" s="9" t="s">
        <v>24</v>
      </c>
      <c r="F7" s="9" t="s">
        <v>27</v>
      </c>
      <c r="G7" s="11">
        <v>125000</v>
      </c>
      <c r="H7" s="11">
        <v>47100</v>
      </c>
      <c r="I7" s="12">
        <f t="shared" si="0"/>
        <v>37.68</v>
      </c>
      <c r="J7" s="11">
        <v>130125</v>
      </c>
      <c r="K7" s="11">
        <f>G7-12525</f>
        <v>112475</v>
      </c>
      <c r="L7" s="11">
        <v>117600</v>
      </c>
      <c r="M7" s="13">
        <v>0</v>
      </c>
      <c r="N7" s="14">
        <v>0</v>
      </c>
      <c r="O7" s="15">
        <v>29.4</v>
      </c>
      <c r="P7" s="15">
        <v>29.4</v>
      </c>
      <c r="Q7" s="11">
        <f t="shared" si="1"/>
        <v>3825.6802721088438</v>
      </c>
      <c r="R7" s="16">
        <f t="shared" si="2"/>
        <v>8.7825534254105692E-2</v>
      </c>
      <c r="S7" s="15">
        <v>0</v>
      </c>
      <c r="T7" s="9" t="s">
        <v>22</v>
      </c>
      <c r="U7" s="9" t="s">
        <v>23</v>
      </c>
    </row>
    <row r="8" spans="1:21" x14ac:dyDescent="0.25">
      <c r="A8" s="17" t="s">
        <v>40</v>
      </c>
      <c r="B8" s="17" t="s">
        <v>41</v>
      </c>
      <c r="C8" s="18">
        <v>45602</v>
      </c>
      <c r="D8" s="19">
        <v>60000</v>
      </c>
      <c r="E8" s="17" t="s">
        <v>24</v>
      </c>
      <c r="F8" s="17" t="s">
        <v>27</v>
      </c>
      <c r="G8" s="19">
        <v>60000</v>
      </c>
      <c r="H8" s="19">
        <v>64300</v>
      </c>
      <c r="I8" s="20">
        <f t="shared" si="0"/>
        <v>107.16666666666667</v>
      </c>
      <c r="J8" s="19">
        <v>94254</v>
      </c>
      <c r="K8" s="19">
        <f>G8-22154</f>
        <v>37846</v>
      </c>
      <c r="L8" s="19">
        <v>72100</v>
      </c>
      <c r="M8" s="21">
        <v>0</v>
      </c>
      <c r="N8" s="22">
        <v>0</v>
      </c>
      <c r="O8" s="23">
        <v>16.05</v>
      </c>
      <c r="P8" s="23">
        <v>16.05</v>
      </c>
      <c r="Q8" s="19">
        <f t="shared" si="1"/>
        <v>2358.0062305295951</v>
      </c>
      <c r="R8" s="24">
        <f t="shared" si="2"/>
        <v>5.4132374438236805E-2</v>
      </c>
      <c r="S8" s="23">
        <v>0</v>
      </c>
      <c r="T8" s="17" t="s">
        <v>22</v>
      </c>
      <c r="U8" s="17" t="s">
        <v>23</v>
      </c>
    </row>
    <row r="9" spans="1:21" ht="15.75" thickBot="1" x14ac:dyDescent="0.3">
      <c r="A9" s="17"/>
      <c r="B9" s="17"/>
      <c r="C9" s="18"/>
      <c r="D9" s="19"/>
      <c r="E9" s="17"/>
      <c r="F9" s="17"/>
      <c r="G9" s="19"/>
      <c r="H9" s="19"/>
      <c r="I9" s="20"/>
      <c r="J9" s="19"/>
      <c r="K9" s="19"/>
      <c r="L9" s="19"/>
      <c r="M9" s="21"/>
      <c r="N9" s="22"/>
      <c r="O9" s="23"/>
      <c r="P9" s="23"/>
      <c r="Q9" s="19"/>
      <c r="R9" s="24"/>
      <c r="S9" s="23"/>
      <c r="T9" s="17"/>
      <c r="U9" s="17"/>
    </row>
    <row r="10" spans="1:21" ht="15.75" thickTop="1" x14ac:dyDescent="0.25">
      <c r="A10" s="33"/>
      <c r="B10" s="33"/>
      <c r="C10" s="34" t="s">
        <v>42</v>
      </c>
      <c r="D10" s="35">
        <f>+SUM(D2:D9)</f>
        <v>1116000</v>
      </c>
      <c r="E10" s="33"/>
      <c r="F10" s="33"/>
      <c r="G10" s="35">
        <f>+SUM(G2:G9)</f>
        <v>1116000</v>
      </c>
      <c r="H10" s="35">
        <f>+SUM(H2:H9)</f>
        <v>501900</v>
      </c>
      <c r="I10" s="36"/>
      <c r="J10" s="35">
        <f>+SUM(J2:J9)</f>
        <v>1132065</v>
      </c>
      <c r="K10" s="35">
        <f>+SUM(K2:K9)</f>
        <v>702915</v>
      </c>
      <c r="L10" s="35">
        <f>+SUM(L2:L9)</f>
        <v>717480</v>
      </c>
      <c r="M10" s="37">
        <f>+SUM(M2:M9)</f>
        <v>0</v>
      </c>
      <c r="N10" s="38"/>
      <c r="O10" s="39">
        <f>+SUM(O2:O9)</f>
        <v>176.8</v>
      </c>
      <c r="P10" s="39">
        <f>+SUM(P2:P9)</f>
        <v>157.10000000000002</v>
      </c>
      <c r="Q10" s="35"/>
      <c r="R10" s="40"/>
      <c r="S10" s="39"/>
      <c r="T10" s="33"/>
      <c r="U10" s="33"/>
    </row>
    <row r="11" spans="1:21" x14ac:dyDescent="0.25">
      <c r="A11" s="25"/>
      <c r="B11" s="25"/>
      <c r="C11" s="26"/>
      <c r="D11" s="27"/>
      <c r="E11" s="25"/>
      <c r="F11" s="25"/>
      <c r="G11" s="27"/>
      <c r="H11" s="27" t="s">
        <v>43</v>
      </c>
      <c r="I11" s="28">
        <f>H10/G10*100</f>
        <v>44.973118279569889</v>
      </c>
      <c r="J11" s="27"/>
      <c r="K11" s="27"/>
      <c r="L11" s="27" t="s">
        <v>45</v>
      </c>
      <c r="M11" s="29"/>
      <c r="N11" s="30"/>
      <c r="O11" s="31" t="s">
        <v>45</v>
      </c>
      <c r="P11" s="31"/>
      <c r="Q11" s="27" t="s">
        <v>45</v>
      </c>
      <c r="R11" s="32"/>
      <c r="S11" s="31"/>
      <c r="T11" s="25"/>
      <c r="U11" s="25"/>
    </row>
    <row r="12" spans="1:21" x14ac:dyDescent="0.25">
      <c r="A12" s="41"/>
      <c r="B12" s="41"/>
      <c r="C12" s="42"/>
      <c r="D12" s="43"/>
      <c r="E12" s="41"/>
      <c r="F12" s="41"/>
      <c r="G12" s="43"/>
      <c r="H12" s="43" t="s">
        <v>44</v>
      </c>
      <c r="I12" s="44">
        <f>STDEV(I2:I9)</f>
        <v>25.37258644171326</v>
      </c>
      <c r="J12" s="43"/>
      <c r="K12" s="43"/>
      <c r="L12" s="43" t="s">
        <v>46</v>
      </c>
      <c r="M12" s="48" t="e">
        <f>K10/M10</f>
        <v>#DIV/0!</v>
      </c>
      <c r="N12" s="45"/>
      <c r="O12" s="46" t="s">
        <v>47</v>
      </c>
      <c r="P12" s="46">
        <f>K10/O10</f>
        <v>3975.7635746606334</v>
      </c>
      <c r="Q12" s="43" t="s">
        <v>48</v>
      </c>
      <c r="R12" s="47">
        <f>K10/O10/43560</f>
        <v>9.1270972788352459E-2</v>
      </c>
      <c r="S12" s="46"/>
      <c r="T12" s="41"/>
      <c r="U12" s="41"/>
    </row>
    <row r="15" spans="1:21" x14ac:dyDescent="0.25">
      <c r="O15" t="s">
        <v>50</v>
      </c>
    </row>
    <row r="17" spans="16:16" x14ac:dyDescent="0.25">
      <c r="P17" t="s">
        <v>49</v>
      </c>
    </row>
  </sheetData>
  <pageMargins left="0.25" right="0.25" top="0.75" bottom="0.75" header="0.3" footer="0.3"/>
  <pageSetup paperSize="5" orientation="landscape" r:id="rId1"/>
  <headerFooter>
    <oddHeader>&amp;L Residential &amp; Agriculture
20 acre parcels&amp;CHay Township&amp;R2026
Land Analysis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 acre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NPOI</dc:creator>
  <cp:lastModifiedBy>Corey Cuddie</cp:lastModifiedBy>
  <cp:lastPrinted>2026-02-04T15:50:47Z</cp:lastPrinted>
  <dcterms:created xsi:type="dcterms:W3CDTF">2026-01-19T21:05:10Z</dcterms:created>
  <dcterms:modified xsi:type="dcterms:W3CDTF">2026-02-19T16:35:03Z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2.5.5</vt:lpwstr>
  </property>
</Properties>
</file>