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116DE1A-18B6-438D-BB8D-52CA1F4F91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0 acr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7" l="1"/>
  <c r="O5" i="7"/>
  <c r="M5" i="7"/>
  <c r="L5" i="7"/>
  <c r="J5" i="7"/>
  <c r="H5" i="7"/>
  <c r="G5" i="7"/>
  <c r="D5" i="7"/>
  <c r="K3" i="7"/>
  <c r="S3" i="7" s="1"/>
  <c r="I3" i="7"/>
  <c r="K2" i="7"/>
  <c r="Q2" i="7" s="1"/>
  <c r="I2" i="7"/>
  <c r="I7" i="7" l="1"/>
  <c r="S2" i="7"/>
  <c r="Q3" i="7"/>
  <c r="R3" i="7"/>
  <c r="I6" i="7"/>
  <c r="K5" i="7"/>
  <c r="R2" i="7"/>
  <c r="S7" i="7" l="1"/>
  <c r="P7" i="7"/>
  <c r="M7" i="7"/>
</calcChain>
</file>

<file path=xl/sharedStrings.xml><?xml version="1.0" encoding="utf-8"?>
<sst xmlns="http://schemas.openxmlformats.org/spreadsheetml/2006/main" count="89" uniqueCount="48">
  <si>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</si>
  <si>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</si>
  <si>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</si>
  <si>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</si>
  <si>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</si>
  <si>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</si>
  <si>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</si>
  <si>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</si>
  <si>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</si>
  <si>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</si>
  <si>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</si>
  <si>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</si>
  <si>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</si>
  <si>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</si>
  <si>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</si>
  <si>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</si>
  <si>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</si>
  <si>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</si>
  <si>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</si>
  <si>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</si>
  <si>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</si>
  <si>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</si>
  <si>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/>
  </si>
  <si>
    <t>SECTION LOTS AND ACREAGE</t>
  </si>
  <si>
    <t>WD</t>
  </si>
  <si>
    <t>03-ARM'S LENGTH</t>
  </si>
  <si>
    <t>110-022-100-002-00</t>
  </si>
  <si>
    <t>S WIEMAN RD OFF</t>
  </si>
  <si>
    <t>110-027-200-003-10</t>
  </si>
  <si>
    <t>1702 MARTIN RD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</si>
  <si>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</si>
  <si>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</si>
  <si>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</si>
  <si>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</si>
  <si>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</si>
  <si>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</si>
  <si>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</si>
  <si>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Used $2700/acre</t>
  </si>
  <si>
    <t>$2700 per acre in 2025</t>
  </si>
  <si>
    <t>Cur. Asmnt.</t>
  </si>
  <si>
    <t>080-024-200-001-00</t>
  </si>
  <si>
    <t>315 WAGARVILLE ROAD</t>
  </si>
  <si>
    <t>RESIDENTIAL</t>
  </si>
  <si>
    <t>080-027-300-001-00</t>
  </si>
  <si>
    <t>1144 N HOCKADAY ROAD</t>
  </si>
  <si>
    <t>Gladwin Township Sales</t>
  </si>
  <si>
    <t>Included sales from Gladwin Township due to a lack of Hay Township sales</t>
  </si>
  <si>
    <t>AG and Residential were combined for the land analysis due to a lack of AG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</si>
</sst>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  <xf numFmtId="0" fontId="3" fillId="0" borderId="0" xfId="0" applyFont="1"/>
    <xf numFmtId="14" fontId="0" fillId="0" borderId="0" xfId="0" applyNumberFormat="1"/>
    <xf numFmtId="6" fontId="0" fillId="0" borderId="0" xfId="0" applyNumberFormat="1"/>
    <xf numFmtId="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2E0F-0780-4A3B-8517-E948FA228F86}">
  <dimension ref="A1:V21"/>
  <sheetViews>
    <sheetView tabSelected="1" view="pageLayout" topLeftCell="J1" zoomScaleNormal="100" workbookViewId="0">
      <selection activeCell="M13" sqref="M13"/>
    </sheetView>
  </sheetViews>
  <sheetFormatPr defaultRowHeight="15" x14ac:dyDescent="0.25"/>
  <cols>
    <col min="1" max="1" width="20.7109375" bestFit="1" customWidth="1" collapsed="1"/>
    <col min="2" max="2" width="23.28515625" customWidth="1" collapsed="1"/>
    <col min="3" max="3" width="13.7109375" bestFit="1" customWidth="1" collapsed="1"/>
    <col min="4" max="4" width="11.7109375" bestFit="1" customWidth="1" collapsed="1"/>
    <col min="5" max="5" width="7.7109375" bestFit="1" customWidth="1" collapsed="1"/>
    <col min="6" max="6" width="21.42578125" customWidth="1" collapsed="1"/>
    <col min="7" max="7" width="12.7109375" bestFit="1" customWidth="1" collapsed="1"/>
    <col min="8" max="8" width="16.7109375" bestFit="1" customWidth="1" collapsed="1"/>
    <col min="9" max="9" width="12.85546875" customWidth="1" collapsed="1"/>
    <col min="10" max="10" width="15.7109375" bestFit="1" customWidth="1" collapsed="1"/>
    <col min="11" max="11" width="12.42578125" customWidth="1" collapsed="1"/>
    <col min="12" max="12" width="12.7109375" customWidth="1" collapsed="1"/>
    <col min="13" max="13" width="11.42578125" customWidth="1" collapsed="1"/>
    <col min="14" max="14" width="8.28515625" customWidth="1" collapsed="1"/>
    <col min="15" max="15" width="13.85546875" customWidth="1" collapsed="1"/>
    <col min="16" max="16" width="9.5703125" customWidth="1" collapsed="1"/>
    <col min="17" max="17" width="10.5703125" customWidth="1" collapsed="1"/>
    <col min="18" max="18" width="12.7109375" customWidth="1" collapsed="1"/>
    <col min="19" max="19" width="13.28515625" customWidth="1" collapsed="1"/>
    <col min="20" max="20" width="13.7109375" bestFit="1" customWidth="1" collapsed="1"/>
    <col min="21" max="21" width="21.140625" customWidth="1" collapsed="1"/>
    <col min="22" max="22" width="28.7109375" bestFit="1" customWidth="1" collapsed="1"/>
  </cols>
  <sheetData>
    <row r="1" spans="1:22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1" t="s">
        <v>20</v>
      </c>
      <c r="V1" s="1" t="s">
        <v>21</v>
      </c>
    </row>
    <row r="2" spans="1:22" x14ac:dyDescent="0.25">
      <c r="A2" s="9" t="s">
        <v>26</v>
      </c>
      <c r="B2" s="9" t="s">
        <v>27</v>
      </c>
      <c r="C2" s="10">
        <v>45553</v>
      </c>
      <c r="D2" s="11">
        <v>180000</v>
      </c>
      <c r="E2" s="9" t="s">
        <v>24</v>
      </c>
      <c r="F2" s="9" t="s">
        <v>25</v>
      </c>
      <c r="G2" s="11">
        <v>180000</v>
      </c>
      <c r="H2" s="11">
        <v>120100</v>
      </c>
      <c r="I2" s="12">
        <f t="shared" ref="I2:I3" si="0">H2/G2*100</f>
        <v>66.722222222222229</v>
      </c>
      <c r="J2" s="11">
        <v>222206</v>
      </c>
      <c r="K2" s="11">
        <f>G2-0</f>
        <v>180000</v>
      </c>
      <c r="L2" s="11">
        <v>222206</v>
      </c>
      <c r="M2" s="13">
        <v>0</v>
      </c>
      <c r="N2" s="14">
        <v>0</v>
      </c>
      <c r="O2" s="15">
        <v>80.085999999999999</v>
      </c>
      <c r="P2" s="15">
        <v>80.085999999999999</v>
      </c>
      <c r="Q2" s="11" t="e">
        <f t="shared" ref="Q2:Q3" si="1">K2/M2</f>
        <v>#DIV/0!</v>
      </c>
      <c r="R2" s="11">
        <f t="shared" ref="R2:R3" si="2">K2/O2</f>
        <v>2247.5838473640838</v>
      </c>
      <c r="S2" s="16">
        <f t="shared" ref="S2:S3" si="3">K2/O2/43560</f>
        <v>5.159742532975399E-2</v>
      </c>
      <c r="T2" s="15">
        <v>0</v>
      </c>
      <c r="U2" s="9" t="s">
        <v>22</v>
      </c>
      <c r="V2" s="9" t="s">
        <v>23</v>
      </c>
    </row>
    <row r="3" spans="1:22" x14ac:dyDescent="0.25">
      <c r="A3" s="9" t="s">
        <v>28</v>
      </c>
      <c r="B3" s="9" t="s">
        <v>29</v>
      </c>
      <c r="C3" s="10">
        <v>45586</v>
      </c>
      <c r="D3" s="11">
        <v>335000</v>
      </c>
      <c r="E3" s="9" t="s">
        <v>24</v>
      </c>
      <c r="F3" s="9" t="s">
        <v>25</v>
      </c>
      <c r="G3" s="11">
        <v>335000</v>
      </c>
      <c r="H3" s="11">
        <v>169300</v>
      </c>
      <c r="I3" s="12">
        <f t="shared" si="0"/>
        <v>50.537313432835816</v>
      </c>
      <c r="J3" s="11">
        <v>320637</v>
      </c>
      <c r="K3" s="11">
        <f>G3-98637</f>
        <v>236363</v>
      </c>
      <c r="L3" s="11">
        <v>222000</v>
      </c>
      <c r="M3" s="13">
        <v>0</v>
      </c>
      <c r="N3" s="14">
        <v>0</v>
      </c>
      <c r="O3" s="15">
        <v>80</v>
      </c>
      <c r="P3" s="15">
        <v>80</v>
      </c>
      <c r="Q3" s="11" t="e">
        <f t="shared" si="1"/>
        <v>#DIV/0!</v>
      </c>
      <c r="R3" s="11">
        <f t="shared" si="2"/>
        <v>2954.5374999999999</v>
      </c>
      <c r="S3" s="16">
        <f t="shared" si="3"/>
        <v>6.7826848025711664E-2</v>
      </c>
      <c r="T3" s="15">
        <v>0</v>
      </c>
      <c r="U3" s="9" t="s">
        <v>22</v>
      </c>
      <c r="V3" s="9" t="s">
        <v>23</v>
      </c>
    </row>
    <row r="4" spans="1:22" ht="15.75" thickBot="1" x14ac:dyDescent="0.3">
      <c r="A4" s="17"/>
      <c r="B4" s="17"/>
      <c r="C4" s="18"/>
      <c r="D4" s="19"/>
      <c r="E4" s="17"/>
      <c r="F4" s="17"/>
      <c r="G4" s="19"/>
      <c r="H4" s="19"/>
      <c r="I4" s="20"/>
      <c r="J4" s="19"/>
      <c r="K4" s="19"/>
      <c r="L4" s="19"/>
      <c r="M4" s="21"/>
      <c r="N4" s="22"/>
      <c r="O4" s="23"/>
      <c r="P4" s="23"/>
      <c r="Q4" s="19"/>
      <c r="R4" s="19"/>
      <c r="S4" s="24"/>
      <c r="T4" s="23"/>
      <c r="U4" s="17"/>
      <c r="V4" s="17"/>
    </row>
    <row r="5" spans="1:22" ht="15.75" thickTop="1" x14ac:dyDescent="0.25">
      <c r="A5" s="33"/>
      <c r="B5" s="33"/>
      <c r="C5" s="34" t="s">
        <v>30</v>
      </c>
      <c r="D5" s="35">
        <f>+SUM(D2:D4)</f>
        <v>515000</v>
      </c>
      <c r="E5" s="33"/>
      <c r="F5" s="33"/>
      <c r="G5" s="35">
        <f>+SUM(G2:G4)</f>
        <v>515000</v>
      </c>
      <c r="H5" s="35">
        <f>+SUM(H2:H4)</f>
        <v>289400</v>
      </c>
      <c r="I5" s="36"/>
      <c r="J5" s="35">
        <f>+SUM(J2:J4)</f>
        <v>542843</v>
      </c>
      <c r="K5" s="35">
        <f>+SUM(K2:K4)</f>
        <v>416363</v>
      </c>
      <c r="L5" s="35">
        <f>+SUM(L2:L4)</f>
        <v>444206</v>
      </c>
      <c r="M5" s="37">
        <f>+SUM(M2:M4)</f>
        <v>0</v>
      </c>
      <c r="N5" s="38"/>
      <c r="O5" s="39">
        <f>+SUM(O2:O4)</f>
        <v>160.08600000000001</v>
      </c>
      <c r="P5" s="39">
        <f>+SUM(P2:P4)</f>
        <v>160.08600000000001</v>
      </c>
      <c r="Q5" s="35"/>
      <c r="R5" s="35"/>
      <c r="S5" s="40"/>
      <c r="T5" s="39"/>
      <c r="U5" s="33"/>
      <c r="V5" s="33"/>
    </row>
    <row r="6" spans="1:22" x14ac:dyDescent="0.25">
      <c r="A6" s="25"/>
      <c r="B6" s="25"/>
      <c r="C6" s="26"/>
      <c r="D6" s="27"/>
      <c r="E6" s="25"/>
      <c r="F6" s="25"/>
      <c r="G6" s="27"/>
      <c r="H6" s="27" t="s">
        <v>31</v>
      </c>
      <c r="I6" s="28">
        <f>H5/G5*100</f>
        <v>56.194174757281559</v>
      </c>
      <c r="J6" s="27"/>
      <c r="K6" s="27"/>
      <c r="L6" s="27" t="s">
        <v>33</v>
      </c>
      <c r="M6" s="29"/>
      <c r="N6" s="30"/>
      <c r="O6" s="31" t="s">
        <v>33</v>
      </c>
      <c r="P6" s="31"/>
      <c r="Q6" s="27"/>
      <c r="R6" s="27" t="s">
        <v>33</v>
      </c>
      <c r="S6" s="32"/>
      <c r="T6" s="31"/>
      <c r="U6" s="25"/>
      <c r="V6" s="25"/>
    </row>
    <row r="7" spans="1:22" x14ac:dyDescent="0.25">
      <c r="A7" s="41"/>
      <c r="B7" s="41"/>
      <c r="C7" s="42"/>
      <c r="D7" s="43"/>
      <c r="E7" s="41"/>
      <c r="F7" s="41"/>
      <c r="G7" s="43"/>
      <c r="H7" s="43" t="s">
        <v>32</v>
      </c>
      <c r="I7" s="44">
        <f>STDEV(I2:I4)</f>
        <v>11.444458757860874</v>
      </c>
      <c r="J7" s="43"/>
      <c r="K7" s="43"/>
      <c r="L7" s="43" t="s">
        <v>34</v>
      </c>
      <c r="M7" s="48" t="e">
        <f>K5/M5</f>
        <v>#DIV/0!</v>
      </c>
      <c r="N7" s="45"/>
      <c r="O7" s="46" t="s">
        <v>35</v>
      </c>
      <c r="P7" s="46">
        <f>K5/O5</f>
        <v>2600.8707819546989</v>
      </c>
      <c r="Q7" s="43"/>
      <c r="R7" s="43" t="s">
        <v>36</v>
      </c>
      <c r="S7" s="47">
        <f>K5/O5/43560</f>
        <v>5.9707777363514666E-2</v>
      </c>
      <c r="T7" s="46"/>
      <c r="U7" s="41"/>
      <c r="V7" s="41"/>
    </row>
    <row r="11" spans="1:22" x14ac:dyDescent="0.25">
      <c r="O11" t="s">
        <v>37</v>
      </c>
      <c r="R11" t="s">
        <v>47</v>
      </c>
    </row>
    <row r="12" spans="1:22" x14ac:dyDescent="0.25">
      <c r="R12" t="s">
        <v>46</v>
      </c>
    </row>
    <row r="13" spans="1:22" x14ac:dyDescent="0.25">
      <c r="O13" s="49" t="s">
        <v>38</v>
      </c>
    </row>
    <row r="14" spans="1:22" x14ac:dyDescent="0.25">
      <c r="A14" t="s">
        <v>45</v>
      </c>
    </row>
    <row r="15" spans="1:22" x14ac:dyDescent="0.25">
      <c r="A15" t="s">
        <v>0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6</v>
      </c>
      <c r="H15" t="s">
        <v>39</v>
      </c>
      <c r="I15" t="s">
        <v>8</v>
      </c>
      <c r="J15" t="s">
        <v>9</v>
      </c>
      <c r="K15" t="s">
        <v>10</v>
      </c>
      <c r="L15" t="s">
        <v>11</v>
      </c>
      <c r="M15" t="s">
        <v>12</v>
      </c>
      <c r="N15" t="s">
        <v>13</v>
      </c>
      <c r="O15" t="s">
        <v>14</v>
      </c>
      <c r="P15" t="s">
        <v>15</v>
      </c>
      <c r="Q15" t="s">
        <v>16</v>
      </c>
      <c r="R15" t="s">
        <v>17</v>
      </c>
      <c r="S15" t="s">
        <v>18</v>
      </c>
      <c r="T15" t="s">
        <v>19</v>
      </c>
      <c r="U15" t="s">
        <v>20</v>
      </c>
      <c r="V15" t="s">
        <v>21</v>
      </c>
    </row>
    <row r="16" spans="1:22" x14ac:dyDescent="0.25">
      <c r="A16" t="s">
        <v>40</v>
      </c>
      <c r="B16" t="s">
        <v>41</v>
      </c>
      <c r="C16" s="50">
        <v>45251</v>
      </c>
      <c r="D16" s="51">
        <v>400000</v>
      </c>
      <c r="E16" t="s">
        <v>24</v>
      </c>
      <c r="F16" t="s">
        <v>25</v>
      </c>
      <c r="G16" s="51">
        <v>400000</v>
      </c>
      <c r="H16" s="51">
        <v>173900</v>
      </c>
      <c r="I16">
        <v>43.48</v>
      </c>
      <c r="J16" s="51">
        <v>347829</v>
      </c>
      <c r="K16" s="51">
        <v>148171</v>
      </c>
      <c r="L16" s="51">
        <v>96000</v>
      </c>
      <c r="M16" s="52">
        <v>2640</v>
      </c>
      <c r="N16">
        <v>1320</v>
      </c>
      <c r="O16">
        <v>80</v>
      </c>
      <c r="P16">
        <v>80</v>
      </c>
      <c r="Q16" s="51">
        <v>56</v>
      </c>
      <c r="R16" s="51">
        <v>1852</v>
      </c>
      <c r="S16" s="53">
        <v>0.04</v>
      </c>
      <c r="T16" s="52">
        <v>2640</v>
      </c>
      <c r="V16" t="s">
        <v>42</v>
      </c>
    </row>
    <row r="17" spans="1:22" x14ac:dyDescent="0.25">
      <c r="A17" t="s">
        <v>43</v>
      </c>
      <c r="B17" t="s">
        <v>44</v>
      </c>
      <c r="C17" s="50">
        <v>45275</v>
      </c>
      <c r="D17" s="51">
        <v>609500</v>
      </c>
      <c r="E17" t="s">
        <v>24</v>
      </c>
      <c r="F17" t="s">
        <v>25</v>
      </c>
      <c r="G17" s="51">
        <v>609500</v>
      </c>
      <c r="H17" s="51">
        <v>289500</v>
      </c>
      <c r="I17">
        <v>47.5</v>
      </c>
      <c r="J17" s="51">
        <v>578997</v>
      </c>
      <c r="K17" s="51">
        <v>286503</v>
      </c>
      <c r="L17" s="51">
        <v>256000</v>
      </c>
      <c r="M17" s="52">
        <v>1320</v>
      </c>
      <c r="N17">
        <v>2640</v>
      </c>
      <c r="O17">
        <v>80</v>
      </c>
      <c r="P17">
        <v>80</v>
      </c>
      <c r="Q17" s="51">
        <v>217</v>
      </c>
      <c r="R17" s="51">
        <v>3581</v>
      </c>
      <c r="S17" s="53">
        <v>0.08</v>
      </c>
      <c r="T17" s="52">
        <v>1320</v>
      </c>
      <c r="V17" t="s">
        <v>42</v>
      </c>
    </row>
    <row r="19" spans="1:22" x14ac:dyDescent="0.25">
      <c r="C19" t="s">
        <v>30</v>
      </c>
      <c r="D19" s="51">
        <v>1009500</v>
      </c>
      <c r="G19" s="51">
        <v>1009500</v>
      </c>
      <c r="H19" s="51">
        <v>463400</v>
      </c>
      <c r="J19" s="51">
        <v>926826</v>
      </c>
      <c r="K19" s="51">
        <v>434674</v>
      </c>
      <c r="L19" s="51">
        <v>352000</v>
      </c>
      <c r="M19" s="52">
        <v>3960</v>
      </c>
      <c r="O19">
        <v>160</v>
      </c>
      <c r="P19">
        <v>160</v>
      </c>
    </row>
    <row r="20" spans="1:22" x14ac:dyDescent="0.25">
      <c r="H20" t="s">
        <v>31</v>
      </c>
      <c r="I20">
        <v>45.9</v>
      </c>
      <c r="L20" t="s">
        <v>33</v>
      </c>
      <c r="O20" t="s">
        <v>33</v>
      </c>
      <c r="R20" t="s">
        <v>33</v>
      </c>
    </row>
    <row r="21" spans="1:22" x14ac:dyDescent="0.25">
      <c r="H21" t="s">
        <v>32</v>
      </c>
      <c r="I21">
        <v>2.84</v>
      </c>
      <c r="L21" t="s">
        <v>34</v>
      </c>
      <c r="M21" s="51">
        <v>110</v>
      </c>
      <c r="O21" t="s">
        <v>35</v>
      </c>
      <c r="P21" s="52">
        <v>2716.71</v>
      </c>
      <c r="R21" t="s">
        <v>36</v>
      </c>
      <c r="S21" s="53">
        <v>0.06</v>
      </c>
    </row>
  </sheetData>
  <pageMargins left="0.25" right="0.25" top="0.75" bottom="0.75" header="0.3" footer="0.3"/>
  <pageSetup paperSize="5" orientation="landscape" r:id="rId1"/>
  <headerFooter>
    <oddHeader>&amp;LResidential &amp; Agriculture
80 acre parcels&amp;CHay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80 acre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2026-02-04T15:50:47Z</cp:lastPrinted>
  <dcterms:created xsi:type="dcterms:W3CDTF">2026-01-19T21:05:10Z</dcterms:created>
  <dcterms:modified xsi:type="dcterms:W3CDTF">2026-02-19T16:36:21Z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