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65F9F10-7E3F-4CA0-8304-3C463B8C83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nd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O6" i="1"/>
  <c r="M6" i="1"/>
  <c r="L6" i="1"/>
  <c r="J6" i="1"/>
  <c r="H6" i="1"/>
  <c r="G6" i="1"/>
  <c r="D6" i="1"/>
  <c r="K5" i="1"/>
  <c r="Q5" i="1" s="1"/>
  <c r="I5" i="1"/>
  <c r="K4" i="1"/>
  <c r="S4" i="1" s="1"/>
  <c r="I4" i="1"/>
  <c r="K14" i="1"/>
  <c r="S14" i="1" s="1"/>
  <c r="I14" i="1"/>
  <c r="K3" i="1"/>
  <c r="S3" i="1" s="1"/>
  <c r="I3" i="1"/>
  <c r="K2" i="1"/>
  <c r="R2" i="1" s="1"/>
  <c r="I2" i="1"/>
  <c r="I8" i="1" l="1"/>
  <c r="Q14" i="1"/>
  <c r="R5" i="1"/>
  <c r="Q3" i="1"/>
  <c r="R3" i="1"/>
  <c r="Q4" i="1"/>
  <c r="I7" i="1"/>
  <c r="R4" i="1"/>
  <c r="R14" i="1"/>
  <c r="S5" i="1"/>
  <c r="S2" i="1"/>
  <c r="K6" i="1"/>
  <c r="Q2" i="1"/>
  <c r="S8" i="1" l="1"/>
  <c r="P8" i="1"/>
  <c r="M8" i="1"/>
</calcChain>
</file>

<file path=xl/sharedStrings.xml><?xml version="1.0" encoding="utf-8"?>
<sst xmlns="http://schemas.openxmlformats.org/spreadsheetml/2006/main" count="76" uniqueCount="58">
  <si>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</si>
  <si>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</si>
  <si>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</si>
  <si>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</si>
  <si>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</si>
  <si>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</si>
  <si>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</si>
  <si>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</si>
  <si>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</si>
  <si>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</si>
  <si>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</si>
  <si>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</si>
  <si>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</si>
  <si>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</si>
  <si>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</si>
  <si>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</si>
  <si>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</si>
  <si>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</si>
  <si>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</si>
  <si>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</si>
  <si>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Liber/Page</t>
  </si>
  <si>
    <t>Other Parcels in Sale</t>
  </si>
  <si>
    <t>Land Table</t>
  </si>
  <si>
    <t>Rate Group 1</t>
  </si>
  <si>
    <t>110-009-200-005-01</t>
  </si>
  <si>
    <t>27 E M-61</t>
  </si>
  <si>
    <t>WD</t>
  </si>
  <si>
    <t>03-ARM'S LENGTH</t>
  </si>
  <si>
    <t>1289/163</t>
  </si>
  <si>
    <t/>
  </si>
  <si>
    <t>2000 COMMERCIAL</t>
  </si>
  <si>
    <t>COMMERCIAL FF</t>
  </si>
  <si>
    <t>110-033-303-001-24</t>
  </si>
  <si>
    <t>2461 S M-30</t>
  </si>
  <si>
    <t>MLC</t>
  </si>
  <si>
    <t>1281/615</t>
  </si>
  <si>
    <t>110-240-000-001-00</t>
  </si>
  <si>
    <t>100 N M-30</t>
  </si>
  <si>
    <t>1294/441</t>
  </si>
  <si>
    <t>110-420-012-008-00</t>
  </si>
  <si>
    <t>298 E M-61</t>
  </si>
  <si>
    <t>1259/294</t>
  </si>
  <si>
    <t>110-420-012-012-00</t>
  </si>
  <si>
    <t>350 E M-61</t>
  </si>
  <si>
    <t>PTA</t>
  </si>
  <si>
    <t>19-MULTI PARCEL ARM'S LENGTH</t>
  </si>
  <si>
    <t>1242/652</t>
  </si>
  <si>
    <t>110-420-012-015-00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</si>
  <si>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</si>
  <si>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</si>
  <si>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</si>
  <si>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</si>
  <si>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</si>
  <si>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</si>
  <si>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</si>
  <si>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$165/ff in 2025</t>
  </si>
  <si>
    <t>Used $165/ff</t>
  </si>
  <si>
    <t>Outlier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</si>
</sst>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  <xf numFmtId="0" fontId="3" fillId="0" borderId="0" xfId="0" applyFont="1"/>
    <xf numFmtId="0" fontId="3" fillId="4" borderId="1" xfId="0" applyFont="1" applyFill="1" applyBorder="1"/>
    <xf numFmtId="14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167" fontId="3" fillId="4" borderId="1" xfId="0" applyNumberFormat="1" applyFont="1" applyFill="1" applyBorder="1"/>
    <xf numFmtId="40" fontId="3" fillId="4" borderId="1" xfId="0" applyNumberFormat="1" applyFont="1" applyFill="1" applyBorder="1"/>
    <xf numFmtId="168" fontId="3" fillId="4" borderId="1" xfId="0" applyNumberFormat="1" applyFont="1" applyFill="1" applyBorder="1"/>
    <xf numFmtId="0" fontId="3" fillId="3" borderId="1" xfId="0" applyFont="1" applyFill="1" applyBorder="1"/>
    <xf numFmtId="14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168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view="pageLayout" topLeftCell="H1" zoomScaleNormal="100" workbookViewId="0">
      <selection activeCell="A10" sqref="A10"/>
    </sheetView>
  </sheetViews>
  <sheetFormatPr defaultRowHeight="15" x14ac:dyDescent="0.25"/>
  <cols>
    <col min="1" max="1" width="20.7109375" bestFit="1" customWidth="1" collapsed="1"/>
    <col min="2" max="2" width="13.140625" customWidth="1" collapsed="1"/>
    <col min="3" max="3" width="12.7109375" bestFit="1" customWidth="1" collapsed="1"/>
    <col min="4" max="4" width="9.42578125" customWidth="1" collapsed="1"/>
    <col min="5" max="5" width="5.85546875" customWidth="1" collapsed="1"/>
    <col min="6" max="6" width="31.7109375" customWidth="1" collapsed="1"/>
    <col min="7" max="7" width="12.7109375" bestFit="1" customWidth="1" collapsed="1"/>
    <col min="8" max="9" width="14.5703125" customWidth="1" collapsed="1"/>
    <col min="10" max="10" width="13" customWidth="1" collapsed="1"/>
    <col min="11" max="11" width="12.85546875" customWidth="1" collapsed="1"/>
    <col min="12" max="12" width="12.7109375" customWidth="1" collapsed="1"/>
    <col min="13" max="13" width="13.7109375" bestFit="1" customWidth="1" collapsed="1"/>
    <col min="14" max="14" width="8.7109375" bestFit="1" customWidth="1" collapsed="1"/>
    <col min="15" max="15" width="10.7109375" customWidth="1" collapsed="1"/>
    <col min="16" max="16" width="10.5703125" customWidth="1" collapsed="1"/>
    <col min="17" max="17" width="9.42578125" customWidth="1" collapsed="1"/>
    <col min="18" max="18" width="11.7109375" customWidth="1" collapsed="1"/>
    <col min="19" max="19" width="10.7109375" customWidth="1" collapsed="1"/>
    <col min="20" max="20" width="10" customWidth="1" collapsed="1"/>
    <col min="21" max="21" width="12.7109375" bestFit="1" customWidth="1" collapsed="1"/>
    <col min="22" max="22" width="21.7109375" bestFit="1" customWidth="1" collapsed="1"/>
    <col min="23" max="23" width="20.7109375" bestFit="1" customWidth="1" collapsed="1"/>
    <col min="24" max="24" width="17.7109375" bestFit="1" customWidth="1" collapsed="1"/>
  </cols>
  <sheetData>
    <row r="1" spans="1:24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9" t="s">
        <v>24</v>
      </c>
      <c r="B2" s="9" t="s">
        <v>25</v>
      </c>
      <c r="C2" s="10">
        <v>45428</v>
      </c>
      <c r="D2" s="11">
        <v>115000</v>
      </c>
      <c r="E2" s="9" t="s">
        <v>26</v>
      </c>
      <c r="F2" s="9" t="s">
        <v>27</v>
      </c>
      <c r="G2" s="11">
        <v>115000</v>
      </c>
      <c r="H2" s="11">
        <v>63600</v>
      </c>
      <c r="I2" s="12">
        <f t="shared" ref="I2:I5" si="0">H2/G2*100</f>
        <v>55.304347826086953</v>
      </c>
      <c r="J2" s="11">
        <v>113097</v>
      </c>
      <c r="K2" s="11">
        <f>G2-80097</f>
        <v>34903</v>
      </c>
      <c r="L2" s="11">
        <v>33000</v>
      </c>
      <c r="M2" s="13">
        <v>200</v>
      </c>
      <c r="N2" s="14">
        <v>243</v>
      </c>
      <c r="O2" s="15">
        <v>1.1160000000000001</v>
      </c>
      <c r="P2" s="15">
        <v>1.1160000000000001</v>
      </c>
      <c r="Q2" s="11">
        <f t="shared" ref="Q2:Q5" si="1">K2/M2</f>
        <v>174.51499999999999</v>
      </c>
      <c r="R2" s="11">
        <f t="shared" ref="R2:R5" si="2">K2/O2</f>
        <v>31275.089605734764</v>
      </c>
      <c r="S2" s="16">
        <f t="shared" ref="S2:S5" si="3">K2/O2/43560</f>
        <v>0.7179772636761883</v>
      </c>
      <c r="T2" s="15">
        <v>200</v>
      </c>
      <c r="U2" s="9" t="s">
        <v>28</v>
      </c>
      <c r="V2" s="9" t="s">
        <v>29</v>
      </c>
      <c r="W2" s="9" t="s">
        <v>30</v>
      </c>
      <c r="X2" s="9" t="s">
        <v>31</v>
      </c>
    </row>
    <row r="3" spans="1:24" s="49" customFormat="1" x14ac:dyDescent="0.25">
      <c r="A3" s="58" t="s">
        <v>32</v>
      </c>
      <c r="B3" s="58" t="s">
        <v>33</v>
      </c>
      <c r="C3" s="59">
        <v>45293</v>
      </c>
      <c r="D3" s="60">
        <v>120000</v>
      </c>
      <c r="E3" s="58" t="s">
        <v>34</v>
      </c>
      <c r="F3" s="58" t="s">
        <v>27</v>
      </c>
      <c r="G3" s="60">
        <v>120000</v>
      </c>
      <c r="H3" s="60">
        <v>49800</v>
      </c>
      <c r="I3" s="61">
        <f>H3/G3*100</f>
        <v>41.5</v>
      </c>
      <c r="J3" s="60">
        <v>125149</v>
      </c>
      <c r="K3" s="60">
        <f>G3-78147</f>
        <v>41853</v>
      </c>
      <c r="L3" s="60">
        <v>47002</v>
      </c>
      <c r="M3" s="62">
        <v>200</v>
      </c>
      <c r="N3" s="63">
        <v>250</v>
      </c>
      <c r="O3" s="64">
        <v>2.8149999999999999</v>
      </c>
      <c r="P3" s="64">
        <v>2.8149999999999999</v>
      </c>
      <c r="Q3" s="60">
        <f>K3/M3</f>
        <v>209.26499999999999</v>
      </c>
      <c r="R3" s="60">
        <f>K3/O3</f>
        <v>14867.850799289521</v>
      </c>
      <c r="S3" s="65">
        <f>K3/O3/43560</f>
        <v>0.34131888887257855</v>
      </c>
      <c r="T3" s="64">
        <v>200</v>
      </c>
      <c r="U3" s="58" t="s">
        <v>35</v>
      </c>
      <c r="V3" s="58" t="s">
        <v>29</v>
      </c>
      <c r="W3" s="58" t="s">
        <v>30</v>
      </c>
      <c r="X3" s="58" t="s">
        <v>31</v>
      </c>
    </row>
    <row r="4" spans="1:24" x14ac:dyDescent="0.25">
      <c r="A4" s="17" t="s">
        <v>39</v>
      </c>
      <c r="B4" s="17" t="s">
        <v>40</v>
      </c>
      <c r="C4" s="18">
        <v>44932</v>
      </c>
      <c r="D4" s="19">
        <v>27500</v>
      </c>
      <c r="E4" s="17" t="s">
        <v>26</v>
      </c>
      <c r="F4" s="17" t="s">
        <v>27</v>
      </c>
      <c r="G4" s="19">
        <v>27500</v>
      </c>
      <c r="H4" s="19">
        <v>18800</v>
      </c>
      <c r="I4" s="20">
        <f t="shared" si="0"/>
        <v>68.36363636363636</v>
      </c>
      <c r="J4" s="19">
        <v>36922</v>
      </c>
      <c r="K4" s="19">
        <f>G4-23722</f>
        <v>3778</v>
      </c>
      <c r="L4" s="19">
        <v>13200</v>
      </c>
      <c r="M4" s="21">
        <v>80</v>
      </c>
      <c r="N4" s="22">
        <v>180</v>
      </c>
      <c r="O4" s="23">
        <v>0.33100000000000002</v>
      </c>
      <c r="P4" s="23">
        <v>0.33100000000000002</v>
      </c>
      <c r="Q4" s="19">
        <f t="shared" si="1"/>
        <v>47.225000000000001</v>
      </c>
      <c r="R4" s="19">
        <f t="shared" si="2"/>
        <v>11413.897280966767</v>
      </c>
      <c r="S4" s="24">
        <f t="shared" si="3"/>
        <v>0.26202702665212962</v>
      </c>
      <c r="T4" s="23">
        <v>80</v>
      </c>
      <c r="U4" s="17" t="s">
        <v>41</v>
      </c>
      <c r="V4" s="17" t="s">
        <v>29</v>
      </c>
      <c r="W4" s="17" t="s">
        <v>30</v>
      </c>
      <c r="X4" s="17" t="s">
        <v>31</v>
      </c>
    </row>
    <row r="5" spans="1:24" x14ac:dyDescent="0.25">
      <c r="A5" s="9" t="s">
        <v>42</v>
      </c>
      <c r="B5" s="9" t="s">
        <v>43</v>
      </c>
      <c r="C5" s="10">
        <v>44683</v>
      </c>
      <c r="D5" s="11">
        <v>165000</v>
      </c>
      <c r="E5" s="9" t="s">
        <v>44</v>
      </c>
      <c r="F5" s="9" t="s">
        <v>45</v>
      </c>
      <c r="G5" s="11">
        <v>165000</v>
      </c>
      <c r="H5" s="11">
        <v>64000</v>
      </c>
      <c r="I5" s="12">
        <f t="shared" si="0"/>
        <v>38.787878787878789</v>
      </c>
      <c r="J5" s="11">
        <v>126025</v>
      </c>
      <c r="K5" s="11">
        <f>G5-90825</f>
        <v>74175</v>
      </c>
      <c r="L5" s="11">
        <v>35200</v>
      </c>
      <c r="M5" s="13">
        <v>440</v>
      </c>
      <c r="N5" s="14">
        <v>360</v>
      </c>
      <c r="O5" s="15">
        <v>1.8180000000000001</v>
      </c>
      <c r="P5" s="15">
        <v>0.496</v>
      </c>
      <c r="Q5" s="11">
        <f t="shared" si="1"/>
        <v>168.57954545454547</v>
      </c>
      <c r="R5" s="11">
        <f t="shared" si="2"/>
        <v>40800.330033003302</v>
      </c>
      <c r="S5" s="16">
        <f t="shared" si="3"/>
        <v>0.93664669497252762</v>
      </c>
      <c r="T5" s="15">
        <v>440</v>
      </c>
      <c r="U5" s="9" t="s">
        <v>46</v>
      </c>
      <c r="V5" s="9" t="s">
        <v>47</v>
      </c>
      <c r="W5" s="9" t="s">
        <v>30</v>
      </c>
      <c r="X5" s="9" t="s">
        <v>31</v>
      </c>
    </row>
    <row r="6" spans="1:24" x14ac:dyDescent="0.25">
      <c r="A6" s="33"/>
      <c r="B6" s="33"/>
      <c r="C6" s="34" t="s">
        <v>48</v>
      </c>
      <c r="D6" s="35">
        <f>+SUM(D2:D5)</f>
        <v>427500</v>
      </c>
      <c r="E6" s="33"/>
      <c r="F6" s="33"/>
      <c r="G6" s="35">
        <f>+SUM(G2:G5)</f>
        <v>427500</v>
      </c>
      <c r="H6" s="35">
        <f>+SUM(H2:H5)</f>
        <v>196200</v>
      </c>
      <c r="I6" s="36"/>
      <c r="J6" s="35">
        <f>+SUM(J2:J5)</f>
        <v>401193</v>
      </c>
      <c r="K6" s="35">
        <f>+SUM(K2:K5)</f>
        <v>154709</v>
      </c>
      <c r="L6" s="35">
        <f>+SUM(L2:L5)</f>
        <v>128402</v>
      </c>
      <c r="M6" s="37">
        <f>+SUM(M2:M5)</f>
        <v>920</v>
      </c>
      <c r="N6" s="38"/>
      <c r="O6" s="39">
        <f>+SUM(O2:O5)</f>
        <v>6.08</v>
      </c>
      <c r="P6" s="39">
        <f>+SUM(P2:P5)</f>
        <v>4.7580000000000009</v>
      </c>
      <c r="Q6" s="35"/>
      <c r="R6" s="35"/>
      <c r="S6" s="40"/>
      <c r="T6" s="39"/>
      <c r="U6" s="33"/>
      <c r="V6" s="33"/>
      <c r="W6" s="33"/>
      <c r="X6" s="33"/>
    </row>
    <row r="7" spans="1:24" x14ac:dyDescent="0.25">
      <c r="A7" s="25"/>
      <c r="B7" s="25"/>
      <c r="C7" s="26"/>
      <c r="D7" s="27"/>
      <c r="E7" s="25"/>
      <c r="F7" s="25"/>
      <c r="G7" s="27"/>
      <c r="H7" s="27" t="s">
        <v>49</v>
      </c>
      <c r="I7" s="28">
        <f>H6/G6*100</f>
        <v>45.89473684210526</v>
      </c>
      <c r="J7" s="27"/>
      <c r="K7" s="27"/>
      <c r="L7" s="27" t="s">
        <v>51</v>
      </c>
      <c r="M7" s="29"/>
      <c r="N7" s="30"/>
      <c r="O7" s="31" t="s">
        <v>51</v>
      </c>
      <c r="P7" s="31"/>
      <c r="Q7" s="27"/>
      <c r="R7" s="27" t="s">
        <v>51</v>
      </c>
      <c r="S7" s="32"/>
      <c r="T7" s="31"/>
      <c r="U7" s="25"/>
      <c r="V7" s="25"/>
      <c r="W7" s="25"/>
      <c r="X7" s="25"/>
    </row>
    <row r="8" spans="1:24" x14ac:dyDescent="0.25">
      <c r="A8" s="41"/>
      <c r="B8" s="41"/>
      <c r="C8" s="42"/>
      <c r="D8" s="43"/>
      <c r="E8" s="41"/>
      <c r="F8" s="41"/>
      <c r="G8" s="43"/>
      <c r="H8" s="43" t="s">
        <v>50</v>
      </c>
      <c r="I8" s="44">
        <f>STDEV(I2:I5)</f>
        <v>13.655385939338958</v>
      </c>
      <c r="J8" s="43"/>
      <c r="K8" s="43"/>
      <c r="L8" s="43" t="s">
        <v>52</v>
      </c>
      <c r="M8" s="48">
        <f>K6/M6</f>
        <v>168.16195652173914</v>
      </c>
      <c r="N8" s="45"/>
      <c r="O8" s="46" t="s">
        <v>53</v>
      </c>
      <c r="P8" s="46">
        <f>K6/O6</f>
        <v>25445.559210526317</v>
      </c>
      <c r="Q8" s="43"/>
      <c r="R8" s="43" t="s">
        <v>54</v>
      </c>
      <c r="S8" s="47">
        <f>K6/O6/43560</f>
        <v>0.58414966048040218</v>
      </c>
      <c r="T8" s="46"/>
      <c r="U8" s="41"/>
      <c r="V8" s="41"/>
      <c r="W8" s="41"/>
      <c r="X8" s="41"/>
    </row>
    <row r="10" spans="1:24" x14ac:dyDescent="0.25">
      <c r="M10" t="s">
        <v>56</v>
      </c>
      <c r="O10" s="49" t="s">
        <v>55</v>
      </c>
    </row>
    <row r="13" spans="1:24" x14ac:dyDescent="0.25">
      <c r="A13" t="s">
        <v>57</v>
      </c>
    </row>
    <row r="14" spans="1:24" s="49" customFormat="1" x14ac:dyDescent="0.25">
      <c r="A14" s="50" t="s">
        <v>36</v>
      </c>
      <c r="B14" s="50" t="s">
        <v>37</v>
      </c>
      <c r="C14" s="51">
        <v>45510</v>
      </c>
      <c r="D14" s="52">
        <v>425000</v>
      </c>
      <c r="E14" s="50" t="s">
        <v>26</v>
      </c>
      <c r="F14" s="50" t="s">
        <v>27</v>
      </c>
      <c r="G14" s="52">
        <v>425000</v>
      </c>
      <c r="H14" s="52">
        <v>104800</v>
      </c>
      <c r="I14" s="53">
        <f>H14/G14*100</f>
        <v>24.658823529411762</v>
      </c>
      <c r="J14" s="52">
        <v>264640</v>
      </c>
      <c r="K14" s="52">
        <f>G14-234445</f>
        <v>190555</v>
      </c>
      <c r="L14" s="52">
        <v>30195</v>
      </c>
      <c r="M14" s="54">
        <v>183</v>
      </c>
      <c r="N14" s="55">
        <v>200</v>
      </c>
      <c r="O14" s="56">
        <v>0.84</v>
      </c>
      <c r="P14" s="56">
        <v>0.84</v>
      </c>
      <c r="Q14" s="52">
        <f>K14/M14</f>
        <v>1041.2841530054645</v>
      </c>
      <c r="R14" s="52">
        <f>K14/O14</f>
        <v>226851.19047619047</v>
      </c>
      <c r="S14" s="57">
        <f>K14/O14/43560</f>
        <v>5.2077867418776513</v>
      </c>
      <c r="T14" s="56">
        <v>183</v>
      </c>
      <c r="U14" s="50" t="s">
        <v>38</v>
      </c>
      <c r="V14" s="50" t="s">
        <v>29</v>
      </c>
      <c r="W14" s="50" t="s">
        <v>30</v>
      </c>
      <c r="X14" s="50" t="s">
        <v>31</v>
      </c>
    </row>
  </sheetData>
  <pageMargins left="0.25" right="0.25" top="0.75" bottom="0.75" header="0.3" footer="0.3"/>
  <pageSetup paperSize="5" orientation="landscape" r:id="rId1"/>
  <headerFooter>
    <oddHeader>&amp;LCommercial  and Industrial&amp;CHay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2026-01-21T15:03:28Z</cp:lastPrinted>
  <dcterms:created xsi:type="dcterms:W3CDTF">2026-01-21T15:01:06Z</dcterms:created>
  <dcterms:modified xsi:type="dcterms:W3CDTF">2026-02-19T16:21:03Z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