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202300"/>
  <mc:AlternateContent xmlns:mc="http://schemas.openxmlformats.org/markup-compatibility/2006">
    <mc:Choice Requires="x15">
      <x15ac:absPath xmlns:x15ac="http://schemas.microsoft.com/office/spreadsheetml/2010/11/ac" url="D:\"/>
    </mc:Choice>
  </mc:AlternateContent>
  <xr:revisionPtr revIDLastSave="0" documentId="8_{07525192-B448-4341-AAA5-66BA8E5F4FEB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Land Analysis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6" i="1" l="1"/>
  <c r="O6" i="1"/>
  <c r="M6" i="1"/>
  <c r="L6" i="1"/>
  <c r="J6" i="1"/>
  <c r="H6" i="1"/>
  <c r="G6" i="1"/>
  <c r="D6" i="1"/>
  <c r="K5" i="1"/>
  <c r="Q5" i="1" s="1"/>
  <c r="I5" i="1"/>
  <c r="K4" i="1"/>
  <c r="Q4" i="1" s="1"/>
  <c r="I4" i="1"/>
  <c r="K3" i="1"/>
  <c r="S3" i="1" s="1"/>
  <c r="I3" i="1"/>
  <c r="K2" i="1"/>
  <c r="S2" i="1" s="1"/>
  <c r="I2" i="1"/>
  <c r="K14" i="1"/>
  <c r="R14" i="1" s="1"/>
  <c r="I14" i="1"/>
  <c r="I7" i="1" l="1"/>
  <c r="I8" i="1"/>
  <c r="Q2" i="1"/>
  <c r="R2" i="1"/>
  <c r="R4" i="1"/>
  <c r="S4" i="1"/>
  <c r="Q14" i="1"/>
  <c r="S14" i="1"/>
  <c r="R5" i="1"/>
  <c r="S5" i="1"/>
  <c r="Q3" i="1"/>
  <c r="R3" i="1"/>
  <c r="K6" i="1"/>
  <c r="S8" i="1" l="1"/>
  <c r="P8" i="1"/>
  <c r="M8" i="1"/>
</calcChain>
</file>

<file path=xl/sharedStrings.xml><?xml version="1.0" encoding="utf-8"?>
<sst xmlns="http://schemas.openxmlformats.org/spreadsheetml/2006/main" count="70" uniqueCount="48">
  <si>
    <t>Parcel Number</t>
  </si>
  <si>
    <t>Street Address</t>
  </si>
  <si>
    <t>Sale Date</t>
  </si>
  <si>
    <t>Sale Price</t>
  </si>
  <si>
    <t>Instr.</t>
  </si>
  <si>
    <t>Terms of Sale</t>
  </si>
  <si>
    <t>Adj. Sale $</t>
  </si>
  <si>
    <t>Asd. when Sold</t>
  </si>
  <si>
    <t>Asd/Adj. Sale</t>
  </si>
  <si>
    <t>Cur. Appraisal</t>
  </si>
  <si>
    <t>Land Residual</t>
  </si>
  <si>
    <t>Est. Land Value</t>
  </si>
  <si>
    <t>Effec. Front</t>
  </si>
  <si>
    <t>Depth</t>
  </si>
  <si>
    <t>Net Acres</t>
  </si>
  <si>
    <t>Total Acres</t>
  </si>
  <si>
    <t>Dollars/FF</t>
  </si>
  <si>
    <t>Dollars/Acre</t>
  </si>
  <si>
    <t>Dollars/SqFt</t>
  </si>
  <si>
    <t>Actual Front</t>
  </si>
  <si>
    <t>Other Parcels in Sale</t>
  </si>
  <si>
    <t>Land Table</t>
  </si>
  <si>
    <t>Rate Group 1</t>
  </si>
  <si>
    <t>WD</t>
  </si>
  <si>
    <t>03-ARM'S LENGTH</t>
  </si>
  <si>
    <t/>
  </si>
  <si>
    <t>OFF WATER TITTABAWASSEE</t>
  </si>
  <si>
    <t>FF RATE</t>
  </si>
  <si>
    <t>110-350-000-009-00</t>
  </si>
  <si>
    <t>2140 S HILLSIDE DR</t>
  </si>
  <si>
    <t>110-375-000-229-00</t>
  </si>
  <si>
    <t>S WHITNEY BEACH RD</t>
  </si>
  <si>
    <t>110-377-000-402-00</t>
  </si>
  <si>
    <t>1512 HAY RD</t>
  </si>
  <si>
    <t>110-379-000-429-10</t>
  </si>
  <si>
    <t>1734 HAY RD</t>
  </si>
  <si>
    <t>110-380-000-495-00</t>
  </si>
  <si>
    <t>1642 S WHITNEY RD</t>
  </si>
  <si>
    <t>Totals:</t>
  </si>
  <si>
    <t>Sale. Ratio =&gt;</t>
  </si>
  <si>
    <t>Std. Dev. =&gt;</t>
  </si>
  <si>
    <t>Average</t>
  </si>
  <si>
    <t>per FF=&gt;</t>
  </si>
  <si>
    <t>per Net Acre=&gt;</t>
  </si>
  <si>
    <t>per SqFt=&gt;</t>
  </si>
  <si>
    <t>Outlier</t>
  </si>
  <si>
    <t>$100/ff in 2025</t>
  </si>
  <si>
    <t>Used $100/ff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</si>
</sst>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\$#,##0_);[Red]\(\$#,##0\)"/>
    <numFmt numFmtId="165" formatCode="#0.00_);[Red]\(#0.00\)"/>
    <numFmt numFmtId="166" formatCode="#,##0.0_);[Red]\(#,##0.0\)"/>
    <numFmt numFmtId="167" formatCode="#0.0_);[Red]\(#0.0\)"/>
    <numFmt numFmtId="168" formatCode="\$#,##0.00_);[Red]\(\$#,##0.00\)"/>
    <numFmt numFmtId="169" formatCode="\$#,##0_);[Red]\(\$#,##0.00\)"/>
  </numFmts>
  <fonts count="5" x14ac:knownFonts="1">
    <font>
      <b/>
      <sz val="11"/>
      <color indexed="8"/>
      <name val="Aptos Narrow"/>
      <family val="2"/>
      <scheme val="minor"/>
    </font>
    <font>
      <b/>
      <sz val="11"/>
      <color rgb="FFFFFFFF"/>
      <name val="Calibri"/>
      <family val="2"/>
    </font>
    <font>
      <b/>
      <sz val="11"/>
      <color rgb="FF000000"/>
      <name val="Calibri"/>
      <family val="2"/>
    </font>
    <font>
      <sz val="11"/>
      <color indexed="8"/>
      <name val="Aptos Narrow"/>
      <family val="2"/>
      <scheme val="minor"/>
    </font>
    <font>
      <b/>
      <sz val="12"/>
      <color indexed="8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</patternFill>
    </fill>
    <fill>
      <patternFill patternType="solid">
        <fgColor rgb="FFA7E4CD"/>
      </patternFill>
    </fill>
    <fill>
      <patternFill patternType="solid">
        <fgColor rgb="FFFFFFFF"/>
      </patternFill>
    </fill>
  </fills>
  <borders count="4">
    <border>
      <left/>
      <right/>
      <top/>
      <bottom/>
      <diagonal/>
    </border>
    <border>
      <left/>
      <right/>
      <top/>
      <bottom/>
      <diagonal/>
    </border>
    <border>
      <left/>
      <right/>
      <top style="double">
        <color auto="1"/>
      </top>
      <bottom/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/>
  </cellStyleXfs>
  <cellXfs count="51">
    <xf numFmtId="0" fontId="0" fillId="0" borderId="0" xfId="0"/>
    <xf numFmtId="0" fontId="1" fillId="2" borderId="1" xfId="0" applyFont="1" applyFill="1" applyBorder="1" applyAlignment="1">
      <alignment horizontal="center"/>
    </xf>
    <xf numFmtId="14" fontId="1" fillId="2" borderId="1" xfId="0" applyNumberFormat="1" applyFont="1" applyFill="1" applyBorder="1" applyAlignment="1">
      <alignment horizontal="center"/>
    </xf>
    <xf numFmtId="164" fontId="1" fillId="2" borderId="1" xfId="0" applyNumberFormat="1" applyFont="1" applyFill="1" applyBorder="1" applyAlignment="1">
      <alignment horizontal="center"/>
    </xf>
    <xf numFmtId="165" fontId="1" fillId="2" borderId="1" xfId="0" applyNumberFormat="1" applyFont="1" applyFill="1" applyBorder="1" applyAlignment="1">
      <alignment horizontal="center"/>
    </xf>
    <xf numFmtId="166" fontId="1" fillId="2" borderId="1" xfId="0" applyNumberFormat="1" applyFont="1" applyFill="1" applyBorder="1" applyAlignment="1">
      <alignment horizontal="center"/>
    </xf>
    <xf numFmtId="167" fontId="1" fillId="2" borderId="1" xfId="0" applyNumberFormat="1" applyFont="1" applyFill="1" applyBorder="1" applyAlignment="1">
      <alignment horizontal="center"/>
    </xf>
    <xf numFmtId="40" fontId="1" fillId="2" borderId="1" xfId="0" applyNumberFormat="1" applyFont="1" applyFill="1" applyBorder="1" applyAlignment="1">
      <alignment horizontal="center"/>
    </xf>
    <xf numFmtId="168" fontId="1" fillId="2" borderId="1" xfId="0" applyNumberFormat="1" applyFont="1" applyFill="1" applyBorder="1" applyAlignment="1">
      <alignment horizontal="center"/>
    </xf>
    <xf numFmtId="0" fontId="0" fillId="3" borderId="1" xfId="0" applyFill="1" applyBorder="1"/>
    <xf numFmtId="14" fontId="0" fillId="3" borderId="1" xfId="0" applyNumberFormat="1" applyFill="1" applyBorder="1"/>
    <xf numFmtId="164" fontId="0" fillId="3" borderId="1" xfId="0" applyNumberFormat="1" applyFill="1" applyBorder="1"/>
    <xf numFmtId="165" fontId="0" fillId="3" borderId="1" xfId="0" applyNumberFormat="1" applyFill="1" applyBorder="1"/>
    <xf numFmtId="166" fontId="0" fillId="3" borderId="1" xfId="0" applyNumberFormat="1" applyFill="1" applyBorder="1"/>
    <xf numFmtId="167" fontId="0" fillId="3" borderId="1" xfId="0" applyNumberFormat="1" applyFill="1" applyBorder="1"/>
    <xf numFmtId="40" fontId="0" fillId="3" borderId="1" xfId="0" applyNumberFormat="1" applyFill="1" applyBorder="1"/>
    <xf numFmtId="168" fontId="0" fillId="3" borderId="1" xfId="0" applyNumberFormat="1" applyFill="1" applyBorder="1"/>
    <xf numFmtId="0" fontId="0" fillId="4" borderId="1" xfId="0" applyFill="1" applyBorder="1"/>
    <xf numFmtId="14" fontId="0" fillId="4" borderId="1" xfId="0" applyNumberFormat="1" applyFill="1" applyBorder="1"/>
    <xf numFmtId="164" fontId="0" fillId="4" borderId="1" xfId="0" applyNumberFormat="1" applyFill="1" applyBorder="1"/>
    <xf numFmtId="165" fontId="0" fillId="4" borderId="1" xfId="0" applyNumberFormat="1" applyFill="1" applyBorder="1"/>
    <xf numFmtId="166" fontId="0" fillId="4" borderId="1" xfId="0" applyNumberFormat="1" applyFill="1" applyBorder="1"/>
    <xf numFmtId="167" fontId="0" fillId="4" borderId="1" xfId="0" applyNumberFormat="1" applyFill="1" applyBorder="1"/>
    <xf numFmtId="40" fontId="0" fillId="4" borderId="1" xfId="0" applyNumberFormat="1" applyFill="1" applyBorder="1"/>
    <xf numFmtId="168" fontId="0" fillId="4" borderId="1" xfId="0" applyNumberFormat="1" applyFill="1" applyBorder="1"/>
    <xf numFmtId="0" fontId="2" fillId="4" borderId="1" xfId="0" applyFont="1" applyFill="1" applyBorder="1"/>
    <xf numFmtId="14" fontId="2" fillId="4" borderId="1" xfId="0" applyNumberFormat="1" applyFont="1" applyFill="1" applyBorder="1"/>
    <xf numFmtId="164" fontId="2" fillId="4" borderId="1" xfId="0" applyNumberFormat="1" applyFont="1" applyFill="1" applyBorder="1"/>
    <xf numFmtId="165" fontId="2" fillId="4" borderId="1" xfId="0" applyNumberFormat="1" applyFont="1" applyFill="1" applyBorder="1"/>
    <xf numFmtId="166" fontId="2" fillId="4" borderId="1" xfId="0" applyNumberFormat="1" applyFont="1" applyFill="1" applyBorder="1"/>
    <xf numFmtId="167" fontId="2" fillId="4" borderId="1" xfId="0" applyNumberFormat="1" applyFont="1" applyFill="1" applyBorder="1"/>
    <xf numFmtId="40" fontId="2" fillId="4" borderId="1" xfId="0" applyNumberFormat="1" applyFont="1" applyFill="1" applyBorder="1"/>
    <xf numFmtId="168" fontId="2" fillId="4" borderId="1" xfId="0" applyNumberFormat="1" applyFont="1" applyFill="1" applyBorder="1"/>
    <xf numFmtId="0" fontId="2" fillId="4" borderId="2" xfId="0" applyFont="1" applyFill="1" applyBorder="1"/>
    <xf numFmtId="14" fontId="2" fillId="4" borderId="2" xfId="0" applyNumberFormat="1" applyFont="1" applyFill="1" applyBorder="1"/>
    <xf numFmtId="164" fontId="2" fillId="4" borderId="2" xfId="0" applyNumberFormat="1" applyFont="1" applyFill="1" applyBorder="1"/>
    <xf numFmtId="165" fontId="2" fillId="4" borderId="2" xfId="0" applyNumberFormat="1" applyFont="1" applyFill="1" applyBorder="1"/>
    <xf numFmtId="166" fontId="2" fillId="4" borderId="2" xfId="0" applyNumberFormat="1" applyFont="1" applyFill="1" applyBorder="1"/>
    <xf numFmtId="167" fontId="2" fillId="4" borderId="2" xfId="0" applyNumberFormat="1" applyFont="1" applyFill="1" applyBorder="1"/>
    <xf numFmtId="40" fontId="2" fillId="4" borderId="2" xfId="0" applyNumberFormat="1" applyFont="1" applyFill="1" applyBorder="1"/>
    <xf numFmtId="168" fontId="2" fillId="4" borderId="2" xfId="0" applyNumberFormat="1" applyFont="1" applyFill="1" applyBorder="1"/>
    <xf numFmtId="0" fontId="2" fillId="4" borderId="3" xfId="0" applyFont="1" applyFill="1" applyBorder="1"/>
    <xf numFmtId="14" fontId="2" fillId="4" borderId="3" xfId="0" applyNumberFormat="1" applyFont="1" applyFill="1" applyBorder="1"/>
    <xf numFmtId="164" fontId="2" fillId="4" borderId="3" xfId="0" applyNumberFormat="1" applyFont="1" applyFill="1" applyBorder="1"/>
    <xf numFmtId="165" fontId="2" fillId="4" borderId="3" xfId="0" applyNumberFormat="1" applyFont="1" applyFill="1" applyBorder="1"/>
    <xf numFmtId="167" fontId="2" fillId="4" borderId="3" xfId="0" applyNumberFormat="1" applyFont="1" applyFill="1" applyBorder="1"/>
    <xf numFmtId="40" fontId="2" fillId="4" borderId="3" xfId="0" applyNumberFormat="1" applyFont="1" applyFill="1" applyBorder="1"/>
    <xf numFmtId="168" fontId="2" fillId="4" borderId="3" xfId="0" applyNumberFormat="1" applyFont="1" applyFill="1" applyBorder="1"/>
    <xf numFmtId="169" fontId="2" fillId="4" borderId="3" xfId="0" applyNumberFormat="1" applyFont="1" applyFill="1" applyBorder="1"/>
    <xf numFmtId="0" fontId="3" fillId="0" borderId="0" xfId="0" applyFont="1"/>
    <xf numFmtId="0" fontId="4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14"/>
  <sheetViews>
    <sheetView tabSelected="1" view="pageLayout" topLeftCell="H1" zoomScaleNormal="100" workbookViewId="0">
      <selection activeCell="M13" sqref="M13"/>
    </sheetView>
  </sheetViews>
  <sheetFormatPr defaultRowHeight="15" x14ac:dyDescent="0.25"/>
  <cols>
    <col min="1" max="1" width="20.7109375" bestFit="1" customWidth="1" collapsed="1"/>
    <col min="2" max="2" width="22.7109375" bestFit="1" customWidth="1" collapsed="1"/>
    <col min="3" max="3" width="13.7109375" bestFit="1" customWidth="1" collapsed="1"/>
    <col min="4" max="4" width="11.7109375" bestFit="1" customWidth="1" collapsed="1"/>
    <col min="5" max="5" width="7.7109375" bestFit="1" customWidth="1" collapsed="1"/>
    <col min="6" max="6" width="19.7109375" bestFit="1" customWidth="1" collapsed="1"/>
    <col min="7" max="7" width="12.7109375" bestFit="1" customWidth="1" collapsed="1"/>
    <col min="8" max="8" width="16.7109375" bestFit="1" customWidth="1" collapsed="1"/>
    <col min="9" max="9" width="14.7109375" bestFit="1" customWidth="1" collapsed="1"/>
    <col min="10" max="11" width="15.7109375" bestFit="1" customWidth="1" collapsed="1"/>
    <col min="12" max="12" width="16.7109375" bestFit="1" customWidth="1" collapsed="1"/>
    <col min="13" max="13" width="13.7109375" bestFit="1" customWidth="1" collapsed="1"/>
    <col min="14" max="14" width="8.7109375" bestFit="1" customWidth="1" collapsed="1"/>
    <col min="15" max="15" width="10.42578125" customWidth="1" collapsed="1"/>
    <col min="16" max="17" width="11.28515625" customWidth="1" collapsed="1"/>
    <col min="18" max="18" width="11" customWidth="1" collapsed="1"/>
    <col min="19" max="19" width="11.7109375" customWidth="1" collapsed="1"/>
    <col min="20" max="20" width="13.7109375" bestFit="1" customWidth="1" collapsed="1"/>
    <col min="21" max="21" width="21.7109375" bestFit="1" customWidth="1" collapsed="1"/>
    <col min="22" max="22" width="28.7109375" bestFit="1" customWidth="1" collapsed="1"/>
    <col min="23" max="23" width="12.5703125" customWidth="1" collapsed="1"/>
  </cols>
  <sheetData>
    <row r="1" spans="1:23" x14ac:dyDescent="0.25">
      <c r="A1" s="1" t="s">
        <v>0</v>
      </c>
      <c r="B1" s="1" t="s">
        <v>1</v>
      </c>
      <c r="C1" s="2" t="s">
        <v>2</v>
      </c>
      <c r="D1" s="3" t="s">
        <v>3</v>
      </c>
      <c r="E1" s="1" t="s">
        <v>4</v>
      </c>
      <c r="F1" s="1" t="s">
        <v>5</v>
      </c>
      <c r="G1" s="3" t="s">
        <v>6</v>
      </c>
      <c r="H1" s="3" t="s">
        <v>7</v>
      </c>
      <c r="I1" s="4" t="s">
        <v>8</v>
      </c>
      <c r="J1" s="3" t="s">
        <v>9</v>
      </c>
      <c r="K1" s="3" t="s">
        <v>10</v>
      </c>
      <c r="L1" s="3" t="s">
        <v>11</v>
      </c>
      <c r="M1" s="5" t="s">
        <v>12</v>
      </c>
      <c r="N1" s="6" t="s">
        <v>13</v>
      </c>
      <c r="O1" s="7" t="s">
        <v>14</v>
      </c>
      <c r="P1" s="7" t="s">
        <v>15</v>
      </c>
      <c r="Q1" s="3" t="s">
        <v>16</v>
      </c>
      <c r="R1" s="3" t="s">
        <v>17</v>
      </c>
      <c r="S1" s="8" t="s">
        <v>18</v>
      </c>
      <c r="T1" s="7" t="s">
        <v>19</v>
      </c>
      <c r="U1" s="1" t="s">
        <v>20</v>
      </c>
      <c r="V1" s="1" t="s">
        <v>21</v>
      </c>
      <c r="W1" s="1" t="s">
        <v>22</v>
      </c>
    </row>
    <row r="2" spans="1:23" x14ac:dyDescent="0.25">
      <c r="A2" s="17" t="s">
        <v>30</v>
      </c>
      <c r="B2" s="17" t="s">
        <v>31</v>
      </c>
      <c r="C2" s="18">
        <v>45889</v>
      </c>
      <c r="D2" s="19">
        <v>21000</v>
      </c>
      <c r="E2" s="17" t="s">
        <v>23</v>
      </c>
      <c r="F2" s="17" t="s">
        <v>24</v>
      </c>
      <c r="G2" s="19">
        <v>21000</v>
      </c>
      <c r="H2" s="19">
        <v>8800</v>
      </c>
      <c r="I2" s="20">
        <f t="shared" ref="I2:I5" si="0">H2/G2*100</f>
        <v>41.904761904761905</v>
      </c>
      <c r="J2" s="19">
        <v>17500</v>
      </c>
      <c r="K2" s="19">
        <f>G2-0</f>
        <v>21000</v>
      </c>
      <c r="L2" s="19">
        <v>17500</v>
      </c>
      <c r="M2" s="21">
        <v>175</v>
      </c>
      <c r="N2" s="22">
        <v>0</v>
      </c>
      <c r="O2" s="23">
        <v>0</v>
      </c>
      <c r="P2" s="23">
        <v>0</v>
      </c>
      <c r="Q2" s="19">
        <f t="shared" ref="Q2:Q5" si="1">K2/M2</f>
        <v>120</v>
      </c>
      <c r="R2" s="19" t="e">
        <f t="shared" ref="R2:R5" si="2">K2/O2</f>
        <v>#DIV/0!</v>
      </c>
      <c r="S2" s="24" t="e">
        <f t="shared" ref="S2:S5" si="3">K2/O2/43560</f>
        <v>#DIV/0!</v>
      </c>
      <c r="T2" s="23">
        <v>175</v>
      </c>
      <c r="U2" s="17" t="s">
        <v>25</v>
      </c>
      <c r="V2" s="17" t="s">
        <v>26</v>
      </c>
      <c r="W2" s="17" t="s">
        <v>27</v>
      </c>
    </row>
    <row r="3" spans="1:23" x14ac:dyDescent="0.25">
      <c r="A3" s="9" t="s">
        <v>32</v>
      </c>
      <c r="B3" s="9" t="s">
        <v>33</v>
      </c>
      <c r="C3" s="10">
        <v>45469</v>
      </c>
      <c r="D3" s="11">
        <v>60000</v>
      </c>
      <c r="E3" s="9" t="s">
        <v>23</v>
      </c>
      <c r="F3" s="9" t="s">
        <v>24</v>
      </c>
      <c r="G3" s="11">
        <v>60000</v>
      </c>
      <c r="H3" s="11">
        <v>20100</v>
      </c>
      <c r="I3" s="12">
        <f t="shared" si="0"/>
        <v>33.5</v>
      </c>
      <c r="J3" s="11">
        <v>58177</v>
      </c>
      <c r="K3" s="11">
        <f>G3-50177</f>
        <v>9823</v>
      </c>
      <c r="L3" s="11">
        <v>8000</v>
      </c>
      <c r="M3" s="13">
        <v>80</v>
      </c>
      <c r="N3" s="14">
        <v>103</v>
      </c>
      <c r="O3" s="15">
        <v>0.189</v>
      </c>
      <c r="P3" s="15">
        <v>0.189</v>
      </c>
      <c r="Q3" s="11">
        <f t="shared" si="1"/>
        <v>122.78749999999999</v>
      </c>
      <c r="R3" s="11">
        <f t="shared" si="2"/>
        <v>51973.544973544973</v>
      </c>
      <c r="S3" s="16">
        <f t="shared" si="3"/>
        <v>1.1931484153706375</v>
      </c>
      <c r="T3" s="15">
        <v>80</v>
      </c>
      <c r="U3" s="9" t="s">
        <v>25</v>
      </c>
      <c r="V3" s="9" t="s">
        <v>26</v>
      </c>
      <c r="W3" s="9" t="s">
        <v>27</v>
      </c>
    </row>
    <row r="4" spans="1:23" x14ac:dyDescent="0.25">
      <c r="A4" s="9" t="s">
        <v>34</v>
      </c>
      <c r="B4" s="9" t="s">
        <v>35</v>
      </c>
      <c r="C4" s="10">
        <v>45967</v>
      </c>
      <c r="D4" s="11">
        <v>37000</v>
      </c>
      <c r="E4" s="9" t="s">
        <v>23</v>
      </c>
      <c r="F4" s="9" t="s">
        <v>24</v>
      </c>
      <c r="G4" s="11">
        <v>37000</v>
      </c>
      <c r="H4" s="11">
        <v>29400</v>
      </c>
      <c r="I4" s="12">
        <f t="shared" si="0"/>
        <v>79.459459459459453</v>
      </c>
      <c r="J4" s="11">
        <v>35841</v>
      </c>
      <c r="K4" s="11">
        <f>G4-17841</f>
        <v>19159</v>
      </c>
      <c r="L4" s="11">
        <v>18000</v>
      </c>
      <c r="M4" s="13">
        <v>180</v>
      </c>
      <c r="N4" s="14">
        <v>200</v>
      </c>
      <c r="O4" s="15">
        <v>0.82599999999999996</v>
      </c>
      <c r="P4" s="15">
        <v>0.82599999999999996</v>
      </c>
      <c r="Q4" s="11">
        <f t="shared" si="1"/>
        <v>106.43888888888888</v>
      </c>
      <c r="R4" s="11">
        <f t="shared" si="2"/>
        <v>23194.91525423729</v>
      </c>
      <c r="S4" s="16">
        <f t="shared" si="3"/>
        <v>0.53248198471619124</v>
      </c>
      <c r="T4" s="15">
        <v>180</v>
      </c>
      <c r="U4" s="9" t="s">
        <v>25</v>
      </c>
      <c r="V4" s="9" t="s">
        <v>26</v>
      </c>
      <c r="W4" s="9" t="s">
        <v>27</v>
      </c>
    </row>
    <row r="5" spans="1:23" x14ac:dyDescent="0.25">
      <c r="A5" s="17" t="s">
        <v>36</v>
      </c>
      <c r="B5" s="17" t="s">
        <v>37</v>
      </c>
      <c r="C5" s="18">
        <v>45972</v>
      </c>
      <c r="D5" s="19">
        <v>10000</v>
      </c>
      <c r="E5" s="17" t="s">
        <v>23</v>
      </c>
      <c r="F5" s="17" t="s">
        <v>24</v>
      </c>
      <c r="G5" s="19">
        <v>10000</v>
      </c>
      <c r="H5" s="19">
        <v>3800</v>
      </c>
      <c r="I5" s="20">
        <f t="shared" si="0"/>
        <v>38</v>
      </c>
      <c r="J5" s="19">
        <v>7748</v>
      </c>
      <c r="K5" s="19">
        <f>G5-1748</f>
        <v>8252</v>
      </c>
      <c r="L5" s="19">
        <v>6000</v>
      </c>
      <c r="M5" s="21">
        <v>60</v>
      </c>
      <c r="N5" s="22">
        <v>208</v>
      </c>
      <c r="O5" s="23">
        <v>0.28699999999999998</v>
      </c>
      <c r="P5" s="23">
        <v>0.28699999999999998</v>
      </c>
      <c r="Q5" s="19">
        <f t="shared" si="1"/>
        <v>137.53333333333333</v>
      </c>
      <c r="R5" s="19">
        <f t="shared" si="2"/>
        <v>28752.613240418119</v>
      </c>
      <c r="S5" s="24">
        <f t="shared" si="3"/>
        <v>0.6600691744815913</v>
      </c>
      <c r="T5" s="23">
        <v>60</v>
      </c>
      <c r="U5" s="17" t="s">
        <v>25</v>
      </c>
      <c r="V5" s="17" t="s">
        <v>26</v>
      </c>
      <c r="W5" s="17" t="s">
        <v>27</v>
      </c>
    </row>
    <row r="6" spans="1:23" x14ac:dyDescent="0.25">
      <c r="A6" s="33"/>
      <c r="B6" s="33"/>
      <c r="C6" s="34" t="s">
        <v>38</v>
      </c>
      <c r="D6" s="35">
        <f>+SUM(D2:D5)</f>
        <v>128000</v>
      </c>
      <c r="E6" s="33"/>
      <c r="F6" s="33"/>
      <c r="G6" s="35">
        <f>+SUM(G2:G5)</f>
        <v>128000</v>
      </c>
      <c r="H6" s="35">
        <f>+SUM(H2:H5)</f>
        <v>62100</v>
      </c>
      <c r="I6" s="36"/>
      <c r="J6" s="35">
        <f>+SUM(J2:J5)</f>
        <v>119266</v>
      </c>
      <c r="K6" s="35">
        <f>+SUM(K2:K5)</f>
        <v>58234</v>
      </c>
      <c r="L6" s="35">
        <f>+SUM(L2:L5)</f>
        <v>49500</v>
      </c>
      <c r="M6" s="37">
        <f>+SUM(M2:M5)</f>
        <v>495</v>
      </c>
      <c r="N6" s="38"/>
      <c r="O6" s="39">
        <f>+SUM(O2:O5)</f>
        <v>1.3019999999999998</v>
      </c>
      <c r="P6" s="39">
        <f>+SUM(P2:P5)</f>
        <v>1.3019999999999998</v>
      </c>
      <c r="Q6" s="35"/>
      <c r="R6" s="35"/>
      <c r="S6" s="40"/>
      <c r="T6" s="39"/>
      <c r="U6" s="33"/>
      <c r="V6" s="33"/>
      <c r="W6" s="33"/>
    </row>
    <row r="7" spans="1:23" x14ac:dyDescent="0.25">
      <c r="A7" s="25"/>
      <c r="B7" s="25"/>
      <c r="C7" s="26"/>
      <c r="D7" s="27"/>
      <c r="E7" s="25"/>
      <c r="F7" s="25"/>
      <c r="G7" s="27"/>
      <c r="H7" s="27" t="s">
        <v>39</v>
      </c>
      <c r="I7" s="28">
        <f>H6/G6*100</f>
        <v>48.515625</v>
      </c>
      <c r="J7" s="27"/>
      <c r="K7" s="27"/>
      <c r="L7" s="27" t="s">
        <v>41</v>
      </c>
      <c r="M7" s="29"/>
      <c r="N7" s="30"/>
      <c r="O7" s="31" t="s">
        <v>41</v>
      </c>
      <c r="P7" s="31"/>
      <c r="Q7" s="27"/>
      <c r="R7" s="27" t="s">
        <v>41</v>
      </c>
      <c r="S7" s="32"/>
      <c r="T7" s="31"/>
      <c r="U7" s="25"/>
      <c r="V7" s="25"/>
      <c r="W7" s="25"/>
    </row>
    <row r="8" spans="1:23" x14ac:dyDescent="0.25">
      <c r="A8" s="41"/>
      <c r="B8" s="41"/>
      <c r="C8" s="42"/>
      <c r="D8" s="43"/>
      <c r="E8" s="41"/>
      <c r="F8" s="41"/>
      <c r="G8" s="43"/>
      <c r="H8" s="43" t="s">
        <v>40</v>
      </c>
      <c r="I8" s="44">
        <f>STDEV(I2:I5)</f>
        <v>21.110130248117233</v>
      </c>
      <c r="J8" s="43"/>
      <c r="K8" s="43"/>
      <c r="L8" s="43" t="s">
        <v>42</v>
      </c>
      <c r="M8" s="48">
        <f>K6/M6</f>
        <v>117.64444444444445</v>
      </c>
      <c r="N8" s="45"/>
      <c r="O8" s="46" t="s">
        <v>43</v>
      </c>
      <c r="P8" s="46">
        <f>K6/O6</f>
        <v>44726.574500768053</v>
      </c>
      <c r="Q8" s="43"/>
      <c r="R8" s="43" t="s">
        <v>44</v>
      </c>
      <c r="S8" s="47">
        <f>K6/O6/43560</f>
        <v>1.026780865490543</v>
      </c>
      <c r="T8" s="46"/>
      <c r="U8" s="41"/>
      <c r="V8" s="41"/>
      <c r="W8" s="41"/>
    </row>
    <row r="11" spans="1:23" x14ac:dyDescent="0.25">
      <c r="L11" t="s">
        <v>47</v>
      </c>
      <c r="M11" s="49" t="s">
        <v>46</v>
      </c>
    </row>
    <row r="13" spans="1:23" ht="15.75" x14ac:dyDescent="0.25">
      <c r="A13" s="50" t="s">
        <v>45</v>
      </c>
    </row>
    <row r="14" spans="1:23" x14ac:dyDescent="0.25">
      <c r="A14" s="9" t="s">
        <v>28</v>
      </c>
      <c r="B14" s="9" t="s">
        <v>29</v>
      </c>
      <c r="C14" s="10">
        <v>45069</v>
      </c>
      <c r="D14" s="11">
        <v>3000</v>
      </c>
      <c r="E14" s="9" t="s">
        <v>23</v>
      </c>
      <c r="F14" s="9" t="s">
        <v>24</v>
      </c>
      <c r="G14" s="11">
        <v>3000</v>
      </c>
      <c r="H14" s="11">
        <v>1800</v>
      </c>
      <c r="I14" s="12">
        <f>H14/G14*100</f>
        <v>60</v>
      </c>
      <c r="J14" s="11">
        <v>6001</v>
      </c>
      <c r="K14" s="11">
        <f>G14-0</f>
        <v>3000</v>
      </c>
      <c r="L14" s="11">
        <v>6000</v>
      </c>
      <c r="M14" s="13">
        <v>60</v>
      </c>
      <c r="N14" s="14">
        <v>0</v>
      </c>
      <c r="O14" s="15">
        <v>0</v>
      </c>
      <c r="P14" s="15">
        <v>0</v>
      </c>
      <c r="Q14" s="11">
        <f>K14/M14</f>
        <v>50</v>
      </c>
      <c r="R14" s="11" t="e">
        <f>K14/O14</f>
        <v>#DIV/0!</v>
      </c>
      <c r="S14" s="16" t="e">
        <f>K14/O14/43560</f>
        <v>#DIV/0!</v>
      </c>
      <c r="T14" s="15">
        <v>60</v>
      </c>
      <c r="U14" s="9" t="s">
        <v>25</v>
      </c>
      <c r="V14" s="9" t="s">
        <v>26</v>
      </c>
      <c r="W14" s="9" t="s">
        <v>27</v>
      </c>
    </row>
  </sheetData>
  <pageMargins left="0.25" right="0.25" top="0.75" bottom="0.75" header="0.3" footer="0.3"/>
  <pageSetup paperSize="5" orientation="landscape" r:id="rId1"/>
  <headerFooter>
    <oddHeader>&amp;LOff Water Tittabawassee&amp;CHay Township&amp;R2026
Land Analysis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Land Analysis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NPOI</dc:creator>
  <cp:lastModifiedBy>Corey Cuddie</cp:lastModifiedBy>
  <cp:lastPrinted>2026-01-19T20:17:51Z</cp:lastPrinted>
  <dcterms:created xsi:type="dcterms:W3CDTF">2026-01-19T20:14:42Z</dcterms:created>
  <dcterms:modified xsi:type="dcterms:W3CDTF">2026-02-19T16:21:30Z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Generator">
    <vt:lpwstr>NPOI</vt:lpwstr>
  </property>
  <property fmtid="{D5CDD505-2E9C-101B-9397-08002B2CF9AE}" pid="3" name="Generator Version">
    <vt:lpwstr>2.5.5</vt:lpwstr>
  </property>
</Properties>
</file>