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4B76E63-013E-487A-B5FD-FF3DCA6696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J8" i="1"/>
  <c r="H8" i="1"/>
  <c r="G8" i="1"/>
  <c r="D8" i="1"/>
  <c r="L6" i="1"/>
  <c r="N6" i="1" s="1"/>
  <c r="I6" i="1"/>
  <c r="L5" i="1"/>
  <c r="P5" i="1" s="1"/>
  <c r="I5" i="1"/>
  <c r="L4" i="1"/>
  <c r="P4" i="1" s="1"/>
  <c r="I4" i="1"/>
  <c r="L3" i="1"/>
  <c r="N3" i="1" s="1"/>
  <c r="I3" i="1"/>
  <c r="L2" i="1"/>
  <c r="P2" i="1" s="1"/>
  <c r="I2" i="1"/>
  <c r="I10" i="1" l="1"/>
  <c r="I9" i="1"/>
  <c r="L8" i="1"/>
  <c r="N9" i="1" s="1"/>
  <c r="N4" i="1"/>
  <c r="P3" i="1"/>
  <c r="N2" i="1"/>
  <c r="N5" i="1"/>
  <c r="P6" i="1"/>
  <c r="P8" i="1" l="1"/>
  <c r="N10" i="1"/>
  <c r="Q9" i="1"/>
  <c r="R5" i="1" l="1"/>
  <c r="R6" i="1"/>
  <c r="R2" i="1"/>
  <c r="R3" i="1"/>
  <c r="R4" i="1"/>
  <c r="R8" i="1"/>
  <c r="Q10" i="1" l="1"/>
  <c r="S10" i="1" s="1"/>
</calcChain>
</file>

<file path=xl/sharedStrings.xml><?xml version="1.0" encoding="utf-8"?>
<sst xmlns="http://schemas.openxmlformats.org/spreadsheetml/2006/main" count="73" uniqueCount="52">
  <si>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</si>
  <si>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</si>
  <si>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</si>
  <si>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</si>
  <si>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</si>
  <si>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</si>
  <si>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</si>
  <si>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</si>
  <si>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</si>
  <si>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</si>
  <si>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</si>
  <si>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</si>
  <si>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</si>
  <si>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</si>
  <si>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</si>
  <si>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</si>
  <si>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</si>
  <si>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</si>
  <si>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</si>
  <si>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Other Parcels in Sale</t>
  </si>
  <si>
    <t>Land Table</t>
  </si>
  <si>
    <t>WD</t>
  </si>
  <si>
    <t>03-ARM'S LENGTH</t>
  </si>
  <si>
    <t>'4400</t>
  </si>
  <si>
    <t>1+ STORY</t>
  </si>
  <si>
    <t/>
  </si>
  <si>
    <t>OFF WATER-SMALLWOOD</t>
  </si>
  <si>
    <t>110-152-000-001-02</t>
  </si>
  <si>
    <t>2502 BETTY LANE</t>
  </si>
  <si>
    <t>'4200</t>
  </si>
  <si>
    <t>RANCH</t>
  </si>
  <si>
    <t>OFF WATER TITTABAWASSEE</t>
  </si>
  <si>
    <t>110-377-000-402-00</t>
  </si>
  <si>
    <t>1512 HAY RD</t>
  </si>
  <si>
    <t>110-379-000-429-10</t>
  </si>
  <si>
    <t>1734 HAY RD</t>
  </si>
  <si>
    <t>110-430-007-005-01</t>
  </si>
  <si>
    <t>77 WALNUT ST</t>
  </si>
  <si>
    <t>110-430-014-004-00</t>
  </si>
  <si>
    <t>276 HEMLOCK ST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</si>
  <si>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</si>
  <si>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</si>
  <si>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</si>
  <si>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</si>
  <si>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</si>
  <si>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</si>
  <si>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</si>
  <si>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</si>
  <si>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Off Water Tittabawassee and Off Water Smallwood were combined for the ECF Analysis</t>
  </si>
  <si>
    <t>.65 in 2025 for Off Water Smallwood</t>
  </si>
  <si>
    <t>.67 in 2025 for Off Water Tittabawassee</t>
  </si>
  <si>
    <t>Used .600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</si>
</sst>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view="pageLayout" topLeftCell="K1" zoomScaleNormal="100" workbookViewId="0">
      <selection activeCell="M14" sqref="M14"/>
    </sheetView>
  </sheetViews>
  <sheetFormatPr defaultRowHeight="15" x14ac:dyDescent="0.25"/>
  <cols>
    <col min="1" max="1" width="20.7109375" bestFit="1" customWidth="1" collapsed="1"/>
    <col min="2" max="2" width="17.140625" customWidth="1" collapsed="1"/>
    <col min="3" max="3" width="13.7109375" bestFit="1" customWidth="1" collapsed="1"/>
    <col min="4" max="4" width="11.7109375" bestFit="1" customWidth="1" collapsed="1"/>
    <col min="5" max="5" width="5.85546875" customWidth="1" collapsed="1"/>
    <col min="6" max="6" width="17.42578125" customWidth="1" collapsed="1"/>
    <col min="7" max="7" width="12.7109375" bestFit="1" customWidth="1" collapsed="1"/>
    <col min="8" max="8" width="16.7109375" bestFit="1" customWidth="1" collapsed="1"/>
    <col min="9" max="9" width="14.7109375" bestFit="1" customWidth="1" collapsed="1"/>
    <col min="10" max="10" width="15.7109375" bestFit="1" customWidth="1" collapsed="1"/>
    <col min="11" max="11" width="13.7109375" bestFit="1" customWidth="1" collapsed="1"/>
    <col min="12" max="12" width="15.7109375" bestFit="1" customWidth="1" collapsed="1"/>
    <col min="13" max="13" width="14.7109375" bestFit="1" customWidth="1" collapsed="1"/>
    <col min="14" max="14" width="8.7109375" bestFit="1" customWidth="1" collapsed="1"/>
    <col min="15" max="15" width="12.7109375" bestFit="1" customWidth="1" collapsed="1"/>
    <col min="16" max="16" width="17.7109375" bestFit="1" customWidth="1" collapsed="1"/>
    <col min="17" max="17" width="10.7109375" bestFit="1" customWidth="1" collapsed="1"/>
    <col min="18" max="18" width="20.7109375" bestFit="1" customWidth="1" collapsed="1"/>
    <col min="19" max="19" width="15.7109375" bestFit="1" customWidth="1" collapsed="1"/>
    <col min="20" max="20" width="23.28515625" customWidth="1" collapsed="1"/>
    <col min="21" max="21" width="27.140625" customWidth="1" collapsed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19" t="s">
        <v>27</v>
      </c>
      <c r="B2" s="19" t="s">
        <v>28</v>
      </c>
      <c r="C2" s="20">
        <v>45223</v>
      </c>
      <c r="D2" s="21">
        <v>47500</v>
      </c>
      <c r="E2" s="19" t="s">
        <v>21</v>
      </c>
      <c r="F2" s="19" t="s">
        <v>22</v>
      </c>
      <c r="G2" s="21">
        <v>47500</v>
      </c>
      <c r="H2" s="21">
        <v>26600</v>
      </c>
      <c r="I2" s="22">
        <f t="shared" ref="I2:I6" si="0">H2/G2*100</f>
        <v>56.000000000000007</v>
      </c>
      <c r="J2" s="21">
        <v>60966</v>
      </c>
      <c r="K2" s="21">
        <v>8137</v>
      </c>
      <c r="L2" s="21">
        <f t="shared" ref="L2:L6" si="1">G2-K2</f>
        <v>39363</v>
      </c>
      <c r="M2" s="21">
        <v>78849</v>
      </c>
      <c r="N2" s="23">
        <f t="shared" ref="N2:N6" si="2">L2/M2</f>
        <v>0.49922002815508121</v>
      </c>
      <c r="O2" s="24">
        <v>1125</v>
      </c>
      <c r="P2" s="25">
        <f t="shared" ref="P2:P6" si="3">L2/O2</f>
        <v>34.989333333333335</v>
      </c>
      <c r="Q2" s="26" t="s">
        <v>29</v>
      </c>
      <c r="R2" s="27">
        <f>ABS(N10-N2)*100</f>
        <v>13.727451543915908</v>
      </c>
      <c r="S2" s="19" t="s">
        <v>30</v>
      </c>
      <c r="T2" s="19" t="s">
        <v>25</v>
      </c>
      <c r="U2" s="19" t="s">
        <v>31</v>
      </c>
    </row>
    <row r="3" spans="1:21" x14ac:dyDescent="0.25">
      <c r="A3" s="19" t="s">
        <v>32</v>
      </c>
      <c r="B3" s="19" t="s">
        <v>33</v>
      </c>
      <c r="C3" s="20">
        <v>45469</v>
      </c>
      <c r="D3" s="21">
        <v>60000</v>
      </c>
      <c r="E3" s="19" t="s">
        <v>21</v>
      </c>
      <c r="F3" s="19" t="s">
        <v>22</v>
      </c>
      <c r="G3" s="21">
        <v>60000</v>
      </c>
      <c r="H3" s="21">
        <v>20100</v>
      </c>
      <c r="I3" s="22">
        <f t="shared" si="0"/>
        <v>33.5</v>
      </c>
      <c r="J3" s="21">
        <v>58177</v>
      </c>
      <c r="K3" s="21">
        <v>10399</v>
      </c>
      <c r="L3" s="21">
        <f t="shared" si="1"/>
        <v>49601</v>
      </c>
      <c r="M3" s="21">
        <v>71310</v>
      </c>
      <c r="N3" s="23">
        <f t="shared" si="2"/>
        <v>0.69556864394895523</v>
      </c>
      <c r="O3" s="24">
        <v>1008</v>
      </c>
      <c r="P3" s="25">
        <f t="shared" si="3"/>
        <v>49.207341269841272</v>
      </c>
      <c r="Q3" s="26" t="s">
        <v>29</v>
      </c>
      <c r="R3" s="27">
        <f>ABS(N10-N3)*100</f>
        <v>5.9074100354714947</v>
      </c>
      <c r="S3" s="19" t="s">
        <v>30</v>
      </c>
      <c r="T3" s="19" t="s">
        <v>25</v>
      </c>
      <c r="U3" s="19" t="s">
        <v>31</v>
      </c>
    </row>
    <row r="4" spans="1:21" x14ac:dyDescent="0.25">
      <c r="A4" s="10" t="s">
        <v>34</v>
      </c>
      <c r="B4" s="10" t="s">
        <v>35</v>
      </c>
      <c r="C4" s="11">
        <v>45967</v>
      </c>
      <c r="D4" s="12">
        <v>37000</v>
      </c>
      <c r="E4" s="10" t="s">
        <v>21</v>
      </c>
      <c r="F4" s="10" t="s">
        <v>22</v>
      </c>
      <c r="G4" s="12">
        <v>37000</v>
      </c>
      <c r="H4" s="12">
        <v>29400</v>
      </c>
      <c r="I4" s="13">
        <f t="shared" si="0"/>
        <v>79.459459459459453</v>
      </c>
      <c r="J4" s="12">
        <v>35841</v>
      </c>
      <c r="K4" s="12">
        <v>27392</v>
      </c>
      <c r="L4" s="12">
        <f t="shared" si="1"/>
        <v>9608</v>
      </c>
      <c r="M4" s="12">
        <v>12610</v>
      </c>
      <c r="N4" s="14">
        <f t="shared" si="2"/>
        <v>0.76193497224425055</v>
      </c>
      <c r="O4" s="15">
        <v>1416</v>
      </c>
      <c r="P4" s="16">
        <f t="shared" si="3"/>
        <v>6.7853107344632768</v>
      </c>
      <c r="Q4" s="17" t="s">
        <v>29</v>
      </c>
      <c r="R4" s="18">
        <f>ABS(N10-N4)*100</f>
        <v>12.544042865001026</v>
      </c>
      <c r="S4" s="10" t="s">
        <v>30</v>
      </c>
      <c r="T4" s="10" t="s">
        <v>25</v>
      </c>
      <c r="U4" s="10" t="s">
        <v>31</v>
      </c>
    </row>
    <row r="5" spans="1:21" x14ac:dyDescent="0.25">
      <c r="A5" s="19" t="s">
        <v>36</v>
      </c>
      <c r="B5" s="19" t="s">
        <v>37</v>
      </c>
      <c r="C5" s="20">
        <v>45140</v>
      </c>
      <c r="D5" s="21">
        <v>41000</v>
      </c>
      <c r="E5" s="19" t="s">
        <v>21</v>
      </c>
      <c r="F5" s="19" t="s">
        <v>22</v>
      </c>
      <c r="G5" s="21">
        <v>41000</v>
      </c>
      <c r="H5" s="21">
        <v>13100</v>
      </c>
      <c r="I5" s="22">
        <f t="shared" si="0"/>
        <v>31.951219512195124</v>
      </c>
      <c r="J5" s="21">
        <v>37016</v>
      </c>
      <c r="K5" s="21">
        <v>4001</v>
      </c>
      <c r="L5" s="21">
        <f t="shared" si="1"/>
        <v>36999</v>
      </c>
      <c r="M5" s="21">
        <v>50792</v>
      </c>
      <c r="N5" s="23">
        <f t="shared" si="2"/>
        <v>0.72844148684832255</v>
      </c>
      <c r="O5" s="24">
        <v>520</v>
      </c>
      <c r="P5" s="25">
        <f t="shared" si="3"/>
        <v>71.151923076923083</v>
      </c>
      <c r="Q5" s="26" t="s">
        <v>23</v>
      </c>
      <c r="R5" s="27">
        <f>ABS(N10-N5)*100</f>
        <v>9.194694325408225</v>
      </c>
      <c r="S5" s="19" t="s">
        <v>30</v>
      </c>
      <c r="T5" s="19" t="s">
        <v>25</v>
      </c>
      <c r="U5" s="19" t="s">
        <v>26</v>
      </c>
    </row>
    <row r="6" spans="1:21" x14ac:dyDescent="0.25">
      <c r="A6" s="19" t="s">
        <v>38</v>
      </c>
      <c r="B6" s="19" t="s">
        <v>39</v>
      </c>
      <c r="C6" s="20">
        <v>45051</v>
      </c>
      <c r="D6" s="21">
        <v>37000</v>
      </c>
      <c r="E6" s="19" t="s">
        <v>21</v>
      </c>
      <c r="F6" s="19" t="s">
        <v>22</v>
      </c>
      <c r="G6" s="21">
        <v>37000</v>
      </c>
      <c r="H6" s="21">
        <v>15900</v>
      </c>
      <c r="I6" s="22">
        <f t="shared" si="0"/>
        <v>42.972972972972975</v>
      </c>
      <c r="J6" s="21">
        <v>45904</v>
      </c>
      <c r="K6" s="21">
        <v>8001</v>
      </c>
      <c r="L6" s="21">
        <f t="shared" si="1"/>
        <v>28999</v>
      </c>
      <c r="M6" s="21">
        <v>58312</v>
      </c>
      <c r="N6" s="23">
        <f t="shared" si="2"/>
        <v>0.49730758677459186</v>
      </c>
      <c r="O6" s="24">
        <v>1524</v>
      </c>
      <c r="P6" s="25">
        <f t="shared" si="3"/>
        <v>19.028215223097114</v>
      </c>
      <c r="Q6" s="26" t="s">
        <v>23</v>
      </c>
      <c r="R6" s="27">
        <f>ABS(N10-N6)*100</f>
        <v>13.918695681964843</v>
      </c>
      <c r="S6" s="19" t="s">
        <v>24</v>
      </c>
      <c r="T6" s="19" t="s">
        <v>25</v>
      </c>
      <c r="U6" s="19" t="s">
        <v>26</v>
      </c>
    </row>
    <row r="7" spans="1:21" x14ac:dyDescent="0.25">
      <c r="A7" s="10"/>
      <c r="B7" s="10"/>
      <c r="C7" s="11"/>
      <c r="D7" s="12"/>
      <c r="E7" s="10"/>
      <c r="F7" s="10"/>
      <c r="G7" s="12"/>
      <c r="H7" s="12"/>
      <c r="I7" s="13"/>
      <c r="J7" s="12"/>
      <c r="K7" s="12"/>
      <c r="L7" s="12"/>
      <c r="M7" s="12"/>
      <c r="N7" s="14"/>
      <c r="O7" s="15"/>
      <c r="P7" s="16"/>
      <c r="Q7" s="17"/>
      <c r="R7" s="18"/>
      <c r="S7" s="10"/>
      <c r="T7" s="10"/>
      <c r="U7" s="10"/>
    </row>
    <row r="8" spans="1:21" x14ac:dyDescent="0.25">
      <c r="A8" s="37"/>
      <c r="B8" s="37"/>
      <c r="C8" s="38" t="s">
        <v>40</v>
      </c>
      <c r="D8" s="39">
        <f>+SUM(D2:D7)</f>
        <v>222500</v>
      </c>
      <c r="E8" s="37"/>
      <c r="F8" s="37"/>
      <c r="G8" s="39">
        <f>+SUM(G2:G7)</f>
        <v>222500</v>
      </c>
      <c r="H8" s="39">
        <f>+SUM(H2:H7)</f>
        <v>105100</v>
      </c>
      <c r="I8" s="40"/>
      <c r="J8" s="39">
        <f>+SUM(J2:J7)</f>
        <v>237904</v>
      </c>
      <c r="K8" s="39"/>
      <c r="L8" s="39">
        <f>+SUM(L2:L7)</f>
        <v>164570</v>
      </c>
      <c r="M8" s="39">
        <f>+SUM(M2:M7)</f>
        <v>271873</v>
      </c>
      <c r="N8" s="41"/>
      <c r="O8" s="42"/>
      <c r="P8" s="43">
        <f>AVERAGE(P2:P7)</f>
        <v>36.232424727531615</v>
      </c>
      <c r="Q8" s="44"/>
      <c r="R8" s="45">
        <f>ABS(N10-N9)*100</f>
        <v>3.1175148141216247</v>
      </c>
      <c r="S8" s="37"/>
      <c r="T8" s="37"/>
      <c r="U8" s="37"/>
    </row>
    <row r="9" spans="1:21" x14ac:dyDescent="0.25">
      <c r="A9" s="28"/>
      <c r="B9" s="28"/>
      <c r="C9" s="29"/>
      <c r="D9" s="30"/>
      <c r="E9" s="28"/>
      <c r="F9" s="28"/>
      <c r="G9" s="30"/>
      <c r="H9" s="30" t="s">
        <v>41</v>
      </c>
      <c r="I9" s="31">
        <f>H8/G8*100</f>
        <v>47.235955056179776</v>
      </c>
      <c r="J9" s="30"/>
      <c r="K9" s="30"/>
      <c r="L9" s="30"/>
      <c r="M9" s="30" t="s">
        <v>43</v>
      </c>
      <c r="N9" s="32">
        <f>L8/M8</f>
        <v>0.60531939545302405</v>
      </c>
      <c r="O9" s="33"/>
      <c r="P9" s="34" t="s">
        <v>45</v>
      </c>
      <c r="Q9" s="35">
        <f>STDEV(N2:N7)</f>
        <v>0.12835165794036094</v>
      </c>
      <c r="R9" s="36"/>
      <c r="S9" s="28"/>
      <c r="T9" s="28"/>
      <c r="U9" s="28"/>
    </row>
    <row r="10" spans="1:21" x14ac:dyDescent="0.25">
      <c r="A10" s="46"/>
      <c r="B10" s="46"/>
      <c r="C10" s="47"/>
      <c r="D10" s="48"/>
      <c r="E10" s="46"/>
      <c r="F10" s="46"/>
      <c r="G10" s="48"/>
      <c r="H10" s="48" t="s">
        <v>42</v>
      </c>
      <c r="I10" s="49">
        <f>STDEV(I2:I7)</f>
        <v>19.64539001185889</v>
      </c>
      <c r="J10" s="48"/>
      <c r="K10" s="48"/>
      <c r="L10" s="48"/>
      <c r="M10" s="48" t="s">
        <v>44</v>
      </c>
      <c r="N10" s="50">
        <f>AVERAGE(N2:N7)</f>
        <v>0.63649454359424029</v>
      </c>
      <c r="O10" s="51"/>
      <c r="P10" s="52" t="s">
        <v>46</v>
      </c>
      <c r="Q10" s="54">
        <f>AVERAGE(R2:R7)</f>
        <v>11.0584588903523</v>
      </c>
      <c r="R10" s="53" t="s">
        <v>47</v>
      </c>
      <c r="S10" s="46">
        <f>+(Q10/N10)</f>
        <v>17.374004226188578</v>
      </c>
      <c r="T10" s="46"/>
      <c r="U10" s="46"/>
    </row>
    <row r="12" spans="1:21" x14ac:dyDescent="0.25">
      <c r="M12" t="s">
        <v>51</v>
      </c>
      <c r="O12" s="55" t="s">
        <v>49</v>
      </c>
    </row>
    <row r="13" spans="1:21" x14ac:dyDescent="0.25">
      <c r="O13" s="55" t="s">
        <v>50</v>
      </c>
    </row>
    <row r="15" spans="1:21" x14ac:dyDescent="0.25">
      <c r="O15" t="s">
        <v>48</v>
      </c>
    </row>
  </sheetData>
  <pageMargins left="0.25" right="0.25" top="0.75" bottom="0.75" header="0.3" footer="0.3"/>
  <pageSetup paperSize="5" orientation="landscape" r:id="rId1"/>
  <headerFooter>
    <oddHeader>&amp;LOff Water Tittabawassee
Off Water Smallwood&amp;CHay Township&amp;R2026
ECF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2026-01-20T13:34:13Z</cp:lastPrinted>
  <dcterms:created xsi:type="dcterms:W3CDTF">2026-01-20T13:29:37Z</dcterms:created>
  <dcterms:modified xsi:type="dcterms:W3CDTF">2026-02-19T16:21:53Z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