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BADE397B-E767-4F66-9419-BD74E269D8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and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O6" i="1"/>
  <c r="M6" i="1"/>
  <c r="L6" i="1"/>
  <c r="J6" i="1"/>
  <c r="H6" i="1"/>
  <c r="G6" i="1"/>
  <c r="D6" i="1"/>
  <c r="K5" i="1"/>
  <c r="S5" i="1" s="1"/>
  <c r="I5" i="1"/>
  <c r="K4" i="1"/>
  <c r="R4" i="1" s="1"/>
  <c r="I4" i="1"/>
  <c r="K14" i="1"/>
  <c r="R14" i="1" s="1"/>
  <c r="I14" i="1"/>
  <c r="K15" i="1"/>
  <c r="S15" i="1" s="1"/>
  <c r="I15" i="1"/>
  <c r="K3" i="1"/>
  <c r="S3" i="1" s="1"/>
  <c r="I3" i="1"/>
  <c r="K16" i="1"/>
  <c r="Q16" i="1" s="1"/>
  <c r="I16" i="1"/>
  <c r="K2" i="1"/>
  <c r="R2" i="1" s="1"/>
  <c r="I2" i="1"/>
  <c r="K13" i="1"/>
  <c r="I13" i="1"/>
  <c r="K6" i="1" l="1"/>
  <c r="S8" i="1" s="1"/>
  <c r="S4" i="1"/>
  <c r="I7" i="1"/>
  <c r="S2" i="1"/>
  <c r="R15" i="1"/>
  <c r="Q3" i="1"/>
  <c r="S14" i="1"/>
  <c r="Q5" i="1"/>
  <c r="R3" i="1"/>
  <c r="R5" i="1"/>
  <c r="I8" i="1"/>
  <c r="Q2" i="1"/>
  <c r="Q4" i="1"/>
  <c r="Q13" i="1"/>
  <c r="R16" i="1"/>
  <c r="R13" i="1"/>
  <c r="S16" i="1"/>
  <c r="Q15" i="1"/>
  <c r="S13" i="1"/>
  <c r="Q14" i="1"/>
  <c r="P8" i="1" l="1"/>
  <c r="M8" i="1"/>
</calcChain>
</file>

<file path=xl/sharedStrings.xml><?xml version="1.0" encoding="utf-8"?>
<sst xmlns="http://schemas.openxmlformats.org/spreadsheetml/2006/main" count="90" uniqueCount="60">
  <si>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</si>
  <si>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</si>
  <si>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</si>
  <si>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</si>
  <si>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</si>
  <si>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</si>
  <si>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</si>
  <si>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</si>
  <si>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</si>
  <si>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</si>
  <si>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</si>
  <si>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</si>
  <si>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</si>
  <si>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</si>
  <si>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</si>
  <si>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</si>
  <si>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</si>
  <si>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</si>
  <si>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</si>
  <si>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</si>
  <si>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Other Parcels in Sale</t>
  </si>
  <si>
    <t>Land Table</t>
  </si>
  <si>
    <t>Rate Group 1</t>
  </si>
  <si>
    <t>110-009-102-001-00</t>
  </si>
  <si>
    <t>194 LAKEVIEW DR</t>
  </si>
  <si>
    <t>WD</t>
  </si>
  <si>
    <t>03-ARM'S LENGTH</t>
  </si>
  <si>
    <t/>
  </si>
  <si>
    <t>OFF WATER-SMALLWOOD</t>
  </si>
  <si>
    <t>FF RATE</t>
  </si>
  <si>
    <t>PTA</t>
  </si>
  <si>
    <t>19-MULTI PARCEL ARM'S LENGTH</t>
  </si>
  <si>
    <t>110-420-004-009-00</t>
  </si>
  <si>
    <t>HICKORY ST</t>
  </si>
  <si>
    <t>LC</t>
  </si>
  <si>
    <t>110-420-004-011-00</t>
  </si>
  <si>
    <t>110-420-006-013-00</t>
  </si>
  <si>
    <t>322 OAK ST</t>
  </si>
  <si>
    <t>110-420-010-031-00</t>
  </si>
  <si>
    <t>315 BIRWOOD ST</t>
  </si>
  <si>
    <t>110-430-007-005-01</t>
  </si>
  <si>
    <t>77 WALNUT ST</t>
  </si>
  <si>
    <t>110-430-008-009-00</t>
  </si>
  <si>
    <t>265 PINE ST</t>
  </si>
  <si>
    <t>110-430-008-012-00</t>
  </si>
  <si>
    <t>110-430-017-002-00</t>
  </si>
  <si>
    <t>SYCAMORE ST</t>
  </si>
  <si>
    <t>110-430-017-003-00, 110-430-017-005-00</t>
  </si>
  <si>
    <t>110-430-018-022-10</t>
  </si>
  <si>
    <t>115 ELM ST</t>
  </si>
  <si>
    <t>110-009-400-001-02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</si>
  <si>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</si>
  <si>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</si>
  <si>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</si>
  <si>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</si>
  <si>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</si>
  <si>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</si>
  <si>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</si>
  <si>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>$100/ff in 2025</t>
  </si>
  <si>
    <t>Used $100/ff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</si>
</sst>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</numFmts>
  <fonts count="3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40" fontId="0" fillId="3" borderId="1" xfId="0" applyNumberFormat="1" applyFill="1" applyBorder="1"/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40" fontId="0" fillId="4" borderId="1" xfId="0" applyNumberFormat="1" applyFill="1" applyBorder="1"/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7" fontId="2" fillId="4" borderId="1" xfId="0" applyNumberFormat="1" applyFont="1" applyFill="1" applyBorder="1"/>
    <xf numFmtId="40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40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7" fontId="2" fillId="4" borderId="3" xfId="0" applyNumberFormat="1" applyFont="1" applyFill="1" applyBorder="1"/>
    <xf numFmtId="40" fontId="2" fillId="4" borderId="3" xfId="0" applyNumberFormat="1" applyFont="1" applyFill="1" applyBorder="1"/>
    <xf numFmtId="168" fontId="2" fillId="4" borderId="3" xfId="0" applyNumberFormat="1" applyFont="1" applyFill="1" applyBorder="1"/>
    <xf numFmtId="169" fontId="2" fillId="4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"/>
  <sheetViews>
    <sheetView tabSelected="1" view="pageLayout" topLeftCell="L2" zoomScaleNormal="100" workbookViewId="0">
      <selection activeCell="O11" sqref="O11"/>
    </sheetView>
  </sheetViews>
  <sheetFormatPr defaultRowHeight="15" x14ac:dyDescent="0.25"/>
  <cols>
    <col min="1" max="1" width="17.85546875" customWidth="1" collapsed="1"/>
    <col min="2" max="2" width="17.28515625" customWidth="1" collapsed="1"/>
    <col min="3" max="3" width="13.7109375" bestFit="1" customWidth="1" collapsed="1"/>
    <col min="4" max="4" width="11.7109375" bestFit="1" customWidth="1" collapsed="1"/>
    <col min="5" max="5" width="6.42578125" customWidth="1" collapsed="1"/>
    <col min="6" max="6" width="29.7109375" customWidth="1" collapsed="1"/>
    <col min="7" max="7" width="12.140625" customWidth="1" collapsed="1"/>
    <col min="8" max="8" width="13.5703125" customWidth="1" collapsed="1"/>
    <col min="9" max="9" width="13" customWidth="1" collapsed="1"/>
    <col min="10" max="10" width="12.42578125" customWidth="1" collapsed="1"/>
    <col min="11" max="11" width="15.7109375" bestFit="1" customWidth="1" collapsed="1"/>
    <col min="12" max="12" width="13.28515625" customWidth="1" collapsed="1"/>
    <col min="13" max="13" width="11.85546875" customWidth="1" collapsed="1"/>
    <col min="14" max="14" width="8.7109375" bestFit="1" customWidth="1" collapsed="1"/>
    <col min="15" max="15" width="10.85546875" customWidth="1" collapsed="1"/>
    <col min="16" max="16" width="9.7109375" customWidth="1" collapsed="1"/>
    <col min="17" max="17" width="9.140625" customWidth="1" collapsed="1"/>
    <col min="18" max="18" width="13" customWidth="1" collapsed="1"/>
    <col min="19" max="19" width="11" customWidth="1" collapsed="1"/>
    <col min="20" max="20" width="10.5703125" customWidth="1" collapsed="1"/>
    <col min="21" max="21" width="33.85546875" customWidth="1" collapsed="1"/>
    <col min="22" max="22" width="23.85546875" customWidth="1" collapsed="1"/>
    <col min="23" max="23" width="12" customWidth="1" collapsed="1"/>
  </cols>
  <sheetData>
    <row r="1" spans="1:23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3" t="s">
        <v>17</v>
      </c>
      <c r="S1" s="8" t="s">
        <v>18</v>
      </c>
      <c r="T1" s="7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17" t="s">
        <v>32</v>
      </c>
      <c r="B2" s="17" t="s">
        <v>33</v>
      </c>
      <c r="C2" s="18">
        <v>45128</v>
      </c>
      <c r="D2" s="19">
        <v>13000</v>
      </c>
      <c r="E2" s="17" t="s">
        <v>34</v>
      </c>
      <c r="F2" s="17" t="s">
        <v>31</v>
      </c>
      <c r="G2" s="19">
        <v>13000</v>
      </c>
      <c r="H2" s="19">
        <v>3500</v>
      </c>
      <c r="I2" s="20">
        <f>H2/G2*100</f>
        <v>26.923076923076923</v>
      </c>
      <c r="J2" s="19">
        <v>8877</v>
      </c>
      <c r="K2" s="19">
        <f>G2-4437</f>
        <v>8563</v>
      </c>
      <c r="L2" s="19">
        <v>4440</v>
      </c>
      <c r="M2" s="21">
        <v>120</v>
      </c>
      <c r="N2" s="22">
        <v>180</v>
      </c>
      <c r="O2" s="23">
        <v>0.248</v>
      </c>
      <c r="P2" s="23">
        <v>0.16500000000000001</v>
      </c>
      <c r="Q2" s="19">
        <f>K2/M2</f>
        <v>71.358333333333334</v>
      </c>
      <c r="R2" s="19">
        <f>K2/O2</f>
        <v>34528.225806451614</v>
      </c>
      <c r="S2" s="24">
        <f>K2/O2/43560</f>
        <v>0.79265899463846679</v>
      </c>
      <c r="T2" s="23">
        <v>120</v>
      </c>
      <c r="U2" s="17" t="s">
        <v>35</v>
      </c>
      <c r="V2" s="17" t="s">
        <v>28</v>
      </c>
      <c r="W2" s="17" t="s">
        <v>29</v>
      </c>
    </row>
    <row r="3" spans="1:23" x14ac:dyDescent="0.25">
      <c r="A3" s="9" t="s">
        <v>38</v>
      </c>
      <c r="B3" s="9" t="s">
        <v>39</v>
      </c>
      <c r="C3" s="10">
        <v>45458</v>
      </c>
      <c r="D3" s="11">
        <v>12850</v>
      </c>
      <c r="E3" s="9" t="s">
        <v>34</v>
      </c>
      <c r="F3" s="9" t="s">
        <v>26</v>
      </c>
      <c r="G3" s="11">
        <v>12850</v>
      </c>
      <c r="H3" s="11">
        <v>2600</v>
      </c>
      <c r="I3" s="12">
        <f t="shared" ref="I3:I5" si="0">H3/G3*100</f>
        <v>20.233463035019454</v>
      </c>
      <c r="J3" s="11">
        <v>8000</v>
      </c>
      <c r="K3" s="11">
        <f>G3-0</f>
        <v>12850</v>
      </c>
      <c r="L3" s="11">
        <v>8000</v>
      </c>
      <c r="M3" s="13">
        <v>80</v>
      </c>
      <c r="N3" s="14">
        <v>90</v>
      </c>
      <c r="O3" s="15">
        <v>0.16500000000000001</v>
      </c>
      <c r="P3" s="15">
        <v>0.16500000000000001</v>
      </c>
      <c r="Q3" s="11">
        <f t="shared" ref="Q3:Q5" si="1">K3/M3</f>
        <v>160.625</v>
      </c>
      <c r="R3" s="11">
        <f t="shared" ref="R3:R5" si="2">K3/O3</f>
        <v>77878.787878787873</v>
      </c>
      <c r="S3" s="16">
        <f t="shared" ref="S3:S5" si="3">K3/O3/43560</f>
        <v>1.7878509614046803</v>
      </c>
      <c r="T3" s="15">
        <v>80</v>
      </c>
      <c r="U3" s="9" t="s">
        <v>27</v>
      </c>
      <c r="V3" s="9" t="s">
        <v>28</v>
      </c>
      <c r="W3" s="9" t="s">
        <v>29</v>
      </c>
    </row>
    <row r="4" spans="1:23" x14ac:dyDescent="0.25">
      <c r="A4" s="17" t="s">
        <v>45</v>
      </c>
      <c r="B4" s="17" t="s">
        <v>46</v>
      </c>
      <c r="C4" s="18">
        <v>45541</v>
      </c>
      <c r="D4" s="19">
        <v>80000</v>
      </c>
      <c r="E4" s="17" t="s">
        <v>25</v>
      </c>
      <c r="F4" s="17" t="s">
        <v>31</v>
      </c>
      <c r="G4" s="19">
        <v>80000</v>
      </c>
      <c r="H4" s="19">
        <v>36700</v>
      </c>
      <c r="I4" s="20">
        <f t="shared" si="0"/>
        <v>45.875</v>
      </c>
      <c r="J4" s="19">
        <v>72402</v>
      </c>
      <c r="K4" s="19">
        <f>G4-59597</f>
        <v>20403</v>
      </c>
      <c r="L4" s="19">
        <v>12805</v>
      </c>
      <c r="M4" s="21">
        <v>197</v>
      </c>
      <c r="N4" s="22">
        <v>235.5</v>
      </c>
      <c r="O4" s="23">
        <v>0.35599999999999998</v>
      </c>
      <c r="P4" s="23">
        <v>8.6999999999999994E-2</v>
      </c>
      <c r="Q4" s="19">
        <f t="shared" si="1"/>
        <v>103.56852791878173</v>
      </c>
      <c r="R4" s="19">
        <f t="shared" si="2"/>
        <v>57311.79775280899</v>
      </c>
      <c r="S4" s="24">
        <f t="shared" si="3"/>
        <v>1.3156978363822083</v>
      </c>
      <c r="T4" s="23">
        <v>197</v>
      </c>
      <c r="U4" s="17" t="s">
        <v>47</v>
      </c>
      <c r="V4" s="17" t="s">
        <v>28</v>
      </c>
      <c r="W4" s="17" t="s">
        <v>29</v>
      </c>
    </row>
    <row r="5" spans="1:23" ht="15.75" thickBot="1" x14ac:dyDescent="0.3">
      <c r="A5" s="9" t="s">
        <v>48</v>
      </c>
      <c r="B5" s="9" t="s">
        <v>49</v>
      </c>
      <c r="C5" s="10">
        <v>45838</v>
      </c>
      <c r="D5" s="11">
        <v>140000</v>
      </c>
      <c r="E5" s="9" t="s">
        <v>30</v>
      </c>
      <c r="F5" s="9" t="s">
        <v>26</v>
      </c>
      <c r="G5" s="11">
        <v>140000</v>
      </c>
      <c r="H5" s="11">
        <v>58400</v>
      </c>
      <c r="I5" s="12">
        <f t="shared" si="0"/>
        <v>41.714285714285715</v>
      </c>
      <c r="J5" s="11">
        <v>115642</v>
      </c>
      <c r="K5" s="11">
        <f>G5-71642</f>
        <v>68358</v>
      </c>
      <c r="L5" s="11">
        <v>44000</v>
      </c>
      <c r="M5" s="13">
        <v>440</v>
      </c>
      <c r="N5" s="14">
        <v>90</v>
      </c>
      <c r="O5" s="15">
        <v>0.90900000000000003</v>
      </c>
      <c r="P5" s="15">
        <v>0.90900000000000003</v>
      </c>
      <c r="Q5" s="11">
        <f t="shared" si="1"/>
        <v>155.3590909090909</v>
      </c>
      <c r="R5" s="11">
        <f t="shared" si="2"/>
        <v>75201.320132013192</v>
      </c>
      <c r="S5" s="16">
        <f t="shared" si="3"/>
        <v>1.7263847596880899</v>
      </c>
      <c r="T5" s="15">
        <v>440</v>
      </c>
      <c r="U5" s="9" t="s">
        <v>50</v>
      </c>
      <c r="V5" s="9" t="s">
        <v>28</v>
      </c>
      <c r="W5" s="9" t="s">
        <v>29</v>
      </c>
    </row>
    <row r="6" spans="1:23" ht="15.75" thickTop="1" x14ac:dyDescent="0.25">
      <c r="A6" s="33"/>
      <c r="B6" s="33"/>
      <c r="C6" s="34" t="s">
        <v>51</v>
      </c>
      <c r="D6" s="35">
        <f>+SUM(D2:D5)</f>
        <v>245850</v>
      </c>
      <c r="E6" s="33"/>
      <c r="F6" s="33"/>
      <c r="G6" s="35">
        <f>+SUM(G2:G5)</f>
        <v>245850</v>
      </c>
      <c r="H6" s="35">
        <f>+SUM(H2:H5)</f>
        <v>101200</v>
      </c>
      <c r="I6" s="36"/>
      <c r="J6" s="35">
        <f>+SUM(J2:J5)</f>
        <v>204921</v>
      </c>
      <c r="K6" s="35">
        <f>+SUM(K2:K5)</f>
        <v>110174</v>
      </c>
      <c r="L6" s="35">
        <f>+SUM(L2:L5)</f>
        <v>69245</v>
      </c>
      <c r="M6" s="37">
        <f>+SUM(M2:M5)</f>
        <v>837</v>
      </c>
      <c r="N6" s="38"/>
      <c r="O6" s="39">
        <f>+SUM(O2:O5)</f>
        <v>1.6779999999999999</v>
      </c>
      <c r="P6" s="39">
        <f>+SUM(P2:P5)</f>
        <v>1.3260000000000001</v>
      </c>
      <c r="Q6" s="35"/>
      <c r="R6" s="35"/>
      <c r="S6" s="40"/>
      <c r="T6" s="39"/>
      <c r="U6" s="33"/>
      <c r="V6" s="33"/>
      <c r="W6" s="33"/>
    </row>
    <row r="7" spans="1:23" x14ac:dyDescent="0.25">
      <c r="A7" s="25"/>
      <c r="B7" s="25"/>
      <c r="C7" s="26"/>
      <c r="D7" s="27"/>
      <c r="E7" s="25"/>
      <c r="F7" s="25"/>
      <c r="G7" s="27"/>
      <c r="H7" s="27" t="s">
        <v>52</v>
      </c>
      <c r="I7" s="28">
        <f>H6/G6*100</f>
        <v>41.163310961968676</v>
      </c>
      <c r="J7" s="27"/>
      <c r="K7" s="27"/>
      <c r="L7" s="27" t="s">
        <v>54</v>
      </c>
      <c r="M7" s="29"/>
      <c r="N7" s="30"/>
      <c r="O7" s="31" t="s">
        <v>54</v>
      </c>
      <c r="P7" s="31"/>
      <c r="Q7" s="27"/>
      <c r="R7" s="27" t="s">
        <v>54</v>
      </c>
      <c r="S7" s="32"/>
      <c r="T7" s="31"/>
      <c r="U7" s="25"/>
      <c r="V7" s="25"/>
      <c r="W7" s="25"/>
    </row>
    <row r="8" spans="1:23" x14ac:dyDescent="0.25">
      <c r="A8" s="41"/>
      <c r="B8" s="41"/>
      <c r="C8" s="42"/>
      <c r="D8" s="43"/>
      <c r="E8" s="41"/>
      <c r="F8" s="41"/>
      <c r="G8" s="43"/>
      <c r="H8" s="43" t="s">
        <v>53</v>
      </c>
      <c r="I8" s="44">
        <f>STDEV(I2:I5)</f>
        <v>12.106925993213967</v>
      </c>
      <c r="J8" s="43"/>
      <c r="K8" s="43"/>
      <c r="L8" s="43" t="s">
        <v>55</v>
      </c>
      <c r="M8" s="48">
        <f>K6/M6</f>
        <v>131.62962962962962</v>
      </c>
      <c r="N8" s="45"/>
      <c r="O8" s="46" t="s">
        <v>56</v>
      </c>
      <c r="P8" s="46">
        <f>K6/O6</f>
        <v>65657.926102502985</v>
      </c>
      <c r="Q8" s="43"/>
      <c r="R8" s="43" t="s">
        <v>57</v>
      </c>
      <c r="S8" s="47">
        <f>K6/O6/43560</f>
        <v>1.5072985790289941</v>
      </c>
      <c r="T8" s="46"/>
      <c r="U8" s="41"/>
      <c r="V8" s="41"/>
      <c r="W8" s="41"/>
    </row>
    <row r="10" spans="1:23" x14ac:dyDescent="0.25">
      <c r="M10" t="s">
        <v>59</v>
      </c>
      <c r="O10" t="s">
        <v>58</v>
      </c>
    </row>
    <row r="13" spans="1:23" x14ac:dyDescent="0.25">
      <c r="A13" s="9" t="s">
        <v>23</v>
      </c>
      <c r="B13" s="9" t="s">
        <v>24</v>
      </c>
      <c r="C13" s="10">
        <v>45910</v>
      </c>
      <c r="D13" s="11">
        <v>30000</v>
      </c>
      <c r="E13" s="9" t="s">
        <v>25</v>
      </c>
      <c r="F13" s="9" t="s">
        <v>26</v>
      </c>
      <c r="G13" s="11">
        <v>30000</v>
      </c>
      <c r="H13" s="11">
        <v>19700</v>
      </c>
      <c r="I13" s="12">
        <f>H13/G13*100</f>
        <v>65.666666666666657</v>
      </c>
      <c r="J13" s="11">
        <v>43117</v>
      </c>
      <c r="K13" s="11">
        <f>G13-29117</f>
        <v>883</v>
      </c>
      <c r="L13" s="11">
        <v>14000</v>
      </c>
      <c r="M13" s="13">
        <v>140</v>
      </c>
      <c r="N13" s="14">
        <v>170</v>
      </c>
      <c r="O13" s="15">
        <v>0.54600000000000004</v>
      </c>
      <c r="P13" s="15">
        <v>0.54600000000000004</v>
      </c>
      <c r="Q13" s="11">
        <f>K13/M13</f>
        <v>6.3071428571428569</v>
      </c>
      <c r="R13" s="11">
        <f>K13/O13</f>
        <v>1617.216117216117</v>
      </c>
      <c r="S13" s="16">
        <f>K13/O13/43560</f>
        <v>3.7126173489809851E-2</v>
      </c>
      <c r="T13" s="15">
        <v>140</v>
      </c>
      <c r="U13" s="9" t="s">
        <v>27</v>
      </c>
      <c r="V13" s="9" t="s">
        <v>28</v>
      </c>
      <c r="W13" s="9" t="s">
        <v>29</v>
      </c>
    </row>
    <row r="14" spans="1:23" x14ac:dyDescent="0.25">
      <c r="A14" s="17" t="s">
        <v>42</v>
      </c>
      <c r="B14" s="17" t="s">
        <v>43</v>
      </c>
      <c r="C14" s="18">
        <v>45499</v>
      </c>
      <c r="D14" s="19">
        <v>38400</v>
      </c>
      <c r="E14" s="17" t="s">
        <v>25</v>
      </c>
      <c r="F14" s="17" t="s">
        <v>31</v>
      </c>
      <c r="G14" s="19">
        <v>38400</v>
      </c>
      <c r="H14" s="19">
        <v>25500</v>
      </c>
      <c r="I14" s="20">
        <f>H14/G14*100</f>
        <v>66.40625</v>
      </c>
      <c r="J14" s="19">
        <v>50926</v>
      </c>
      <c r="K14" s="19">
        <f>G14-34936</f>
        <v>3464</v>
      </c>
      <c r="L14" s="19">
        <v>15990</v>
      </c>
      <c r="M14" s="21">
        <v>246</v>
      </c>
      <c r="N14" s="22">
        <v>180</v>
      </c>
      <c r="O14" s="23">
        <v>0.50800000000000001</v>
      </c>
      <c r="P14" s="23">
        <v>0.248</v>
      </c>
      <c r="Q14" s="19">
        <f>K14/M14</f>
        <v>14.081300813008131</v>
      </c>
      <c r="R14" s="19">
        <f>K14/O14</f>
        <v>6818.8976377952758</v>
      </c>
      <c r="S14" s="24">
        <f>K14/O14/43560</f>
        <v>0.15654034981164544</v>
      </c>
      <c r="T14" s="23">
        <v>246</v>
      </c>
      <c r="U14" s="17" t="s">
        <v>44</v>
      </c>
      <c r="V14" s="17" t="s">
        <v>28</v>
      </c>
      <c r="W14" s="17" t="s">
        <v>29</v>
      </c>
    </row>
    <row r="15" spans="1:23" x14ac:dyDescent="0.25">
      <c r="A15" s="9" t="s">
        <v>40</v>
      </c>
      <c r="B15" s="9" t="s">
        <v>41</v>
      </c>
      <c r="C15" s="10">
        <v>45140</v>
      </c>
      <c r="D15" s="11">
        <v>41000</v>
      </c>
      <c r="E15" s="9" t="s">
        <v>25</v>
      </c>
      <c r="F15" s="9" t="s">
        <v>26</v>
      </c>
      <c r="G15" s="11">
        <v>41000</v>
      </c>
      <c r="H15" s="11">
        <v>13100</v>
      </c>
      <c r="I15" s="12">
        <f>H15/G15*100</f>
        <v>31.951219512195124</v>
      </c>
      <c r="J15" s="11">
        <v>37016</v>
      </c>
      <c r="K15" s="11">
        <f>G15-33016</f>
        <v>7984</v>
      </c>
      <c r="L15" s="11">
        <v>4000</v>
      </c>
      <c r="M15" s="13">
        <v>40</v>
      </c>
      <c r="N15" s="14">
        <v>90</v>
      </c>
      <c r="O15" s="15">
        <v>8.3000000000000004E-2</v>
      </c>
      <c r="P15" s="15">
        <v>8.3000000000000004E-2</v>
      </c>
      <c r="Q15" s="11">
        <f>K15/M15</f>
        <v>199.6</v>
      </c>
      <c r="R15" s="11">
        <f>K15/O15</f>
        <v>96192.77108433735</v>
      </c>
      <c r="S15" s="16">
        <f>K15/O15/43560</f>
        <v>2.2082821644705546</v>
      </c>
      <c r="T15" s="15">
        <v>40</v>
      </c>
      <c r="U15" s="9" t="s">
        <v>27</v>
      </c>
      <c r="V15" s="9" t="s">
        <v>28</v>
      </c>
      <c r="W15" s="9" t="s">
        <v>29</v>
      </c>
    </row>
    <row r="16" spans="1:23" x14ac:dyDescent="0.25">
      <c r="A16" s="17" t="s">
        <v>36</v>
      </c>
      <c r="B16" s="17" t="s">
        <v>37</v>
      </c>
      <c r="C16" s="18">
        <v>45649</v>
      </c>
      <c r="D16" s="19">
        <v>94500</v>
      </c>
      <c r="E16" s="17" t="s">
        <v>25</v>
      </c>
      <c r="F16" s="17" t="s">
        <v>26</v>
      </c>
      <c r="G16" s="19">
        <v>94500</v>
      </c>
      <c r="H16" s="19">
        <v>32000</v>
      </c>
      <c r="I16" s="20">
        <f>H16/G16*100</f>
        <v>33.862433862433861</v>
      </c>
      <c r="J16" s="19">
        <v>81010</v>
      </c>
      <c r="K16" s="19">
        <f>G16-67010</f>
        <v>27490</v>
      </c>
      <c r="L16" s="19">
        <v>14000</v>
      </c>
      <c r="M16" s="21">
        <v>140</v>
      </c>
      <c r="N16" s="22">
        <v>90</v>
      </c>
      <c r="O16" s="23">
        <v>0.28899999999999998</v>
      </c>
      <c r="P16" s="23">
        <v>0.28899999999999998</v>
      </c>
      <c r="Q16" s="19">
        <f>K16/M16</f>
        <v>196.35714285714286</v>
      </c>
      <c r="R16" s="19">
        <f>K16/O16</f>
        <v>95121.107266435996</v>
      </c>
      <c r="S16" s="24">
        <f>K16/O16/43560</f>
        <v>2.1836801484489441</v>
      </c>
      <c r="T16" s="23">
        <v>140</v>
      </c>
      <c r="U16" s="17" t="s">
        <v>27</v>
      </c>
      <c r="V16" s="17" t="s">
        <v>28</v>
      </c>
      <c r="W16" s="17" t="s">
        <v>29</v>
      </c>
    </row>
  </sheetData>
  <pageMargins left="0.25" right="0.25" top="0.75" bottom="0.75" header="0.3" footer="0.3"/>
  <pageSetup paperSize="5" orientation="landscape" r:id="rId1"/>
  <headerFooter>
    <oddHeader>&amp;LOff Water Smallwood&amp;CHay Township&amp;R2026
Land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Corey Cuddie</cp:lastModifiedBy>
  <cp:lastPrinted>2026-02-19T16:22:06Z</cp:lastPrinted>
  <dcterms:created xsi:type="dcterms:W3CDTF">2026-01-19T20:20:18Z</dcterms:created>
  <dcterms:modified xsi:type="dcterms:W3CDTF">2026-02-19T16:22:20Z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