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C18648FB-E026-4D4D-9434-EFB7A31BD6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.C.F.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J21" i="1"/>
  <c r="H21" i="1"/>
  <c r="G21" i="1"/>
  <c r="D21" i="1"/>
  <c r="L19" i="1"/>
  <c r="P19" i="1" s="1"/>
  <c r="I19" i="1"/>
  <c r="L18" i="1"/>
  <c r="N18" i="1" s="1"/>
  <c r="I18" i="1"/>
  <c r="L17" i="1"/>
  <c r="N17" i="1" s="1"/>
  <c r="I17" i="1"/>
  <c r="L16" i="1"/>
  <c r="N16" i="1" s="1"/>
  <c r="I16" i="1"/>
  <c r="L15" i="1"/>
  <c r="P15" i="1" s="1"/>
  <c r="I15" i="1"/>
  <c r="L14" i="1"/>
  <c r="P14" i="1" s="1"/>
  <c r="I14" i="1"/>
  <c r="L13" i="1"/>
  <c r="P13" i="1" s="1"/>
  <c r="I13" i="1"/>
  <c r="L12" i="1"/>
  <c r="N12" i="1" s="1"/>
  <c r="I12" i="1"/>
  <c r="L11" i="1"/>
  <c r="P11" i="1" s="1"/>
  <c r="I11" i="1"/>
  <c r="L10" i="1"/>
  <c r="N10" i="1" s="1"/>
  <c r="I10" i="1"/>
  <c r="L9" i="1"/>
  <c r="N9" i="1" s="1"/>
  <c r="I9" i="1"/>
  <c r="L8" i="1"/>
  <c r="P8" i="1" s="1"/>
  <c r="I8" i="1"/>
  <c r="L7" i="1"/>
  <c r="P7" i="1" s="1"/>
  <c r="I7" i="1"/>
  <c r="L6" i="1"/>
  <c r="P6" i="1" s="1"/>
  <c r="I6" i="1"/>
  <c r="L5" i="1"/>
  <c r="N5" i="1" s="1"/>
  <c r="I5" i="1"/>
  <c r="L4" i="1"/>
  <c r="P4" i="1" s="1"/>
  <c r="I4" i="1"/>
  <c r="L3" i="1"/>
  <c r="P3" i="1" s="1"/>
  <c r="I3" i="1"/>
  <c r="L2" i="1"/>
  <c r="I2" i="1"/>
  <c r="I23" i="1" l="1"/>
  <c r="I22" i="1"/>
  <c r="P17" i="1"/>
  <c r="P9" i="1"/>
  <c r="P16" i="1"/>
  <c r="P5" i="1"/>
  <c r="P10" i="1"/>
  <c r="P18" i="1"/>
  <c r="N8" i="1"/>
  <c r="L21" i="1"/>
  <c r="N22" i="1" s="1"/>
  <c r="N4" i="1"/>
  <c r="N15" i="1"/>
  <c r="P2" i="1"/>
  <c r="N13" i="1"/>
  <c r="N2" i="1"/>
  <c r="P12" i="1"/>
  <c r="N3" i="1"/>
  <c r="N6" i="1"/>
  <c r="N11" i="1"/>
  <c r="N19" i="1"/>
  <c r="N7" i="1"/>
  <c r="N14" i="1"/>
  <c r="P21" i="1" l="1"/>
  <c r="N23" i="1"/>
  <c r="Q22" i="1"/>
  <c r="R18" i="1" l="1"/>
  <c r="R14" i="1"/>
  <c r="R11" i="1"/>
  <c r="R19" i="1"/>
  <c r="R6" i="1"/>
  <c r="R3" i="1"/>
  <c r="R12" i="1"/>
  <c r="R15" i="1"/>
  <c r="R8" i="1"/>
  <c r="R17" i="1"/>
  <c r="R5" i="1"/>
  <c r="R2" i="1"/>
  <c r="R13" i="1"/>
  <c r="R21" i="1"/>
  <c r="R16" i="1"/>
  <c r="R9" i="1"/>
  <c r="R4" i="1"/>
  <c r="R10" i="1"/>
  <c r="R7" i="1"/>
  <c r="Q23" i="1" l="1"/>
  <c r="S23" i="1" s="1"/>
</calcChain>
</file>

<file path=xl/sharedStrings.xml><?xml version="1.0" encoding="utf-8"?>
<sst xmlns="http://schemas.openxmlformats.org/spreadsheetml/2006/main" count="176" uniqueCount="80">
  <si>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</si>
  <si>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</si>
  <si>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</si>
  <si>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</si>
  <si>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</si>
  <si>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</si>
  <si>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</si>
  <si>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</si>
  <si>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</si>
  <si>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</si>
  <si>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</si>
  <si>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</si>
  <si>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</si>
  <si>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</si>
  <si>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</si>
  <si>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</si>
  <si>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</si>
  <si>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</si>
  <si>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</si>
  <si>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Land Value</t>
  </si>
  <si>
    <t>Other Parcels in Sale</t>
  </si>
  <si>
    <t>Land Table</t>
  </si>
  <si>
    <t>110-009-400-002-01</t>
  </si>
  <si>
    <t>473 WHITE RD</t>
  </si>
  <si>
    <t>WD</t>
  </si>
  <si>
    <t>03-ARM'S LENGTH</t>
  </si>
  <si>
    <t>'4500</t>
  </si>
  <si>
    <t>RANCH</t>
  </si>
  <si>
    <t/>
  </si>
  <si>
    <t>FORMERLY SMALLWOOD LAKE</t>
  </si>
  <si>
    <t>1+ STORY</t>
  </si>
  <si>
    <t>110-015-200-007-00</t>
  </si>
  <si>
    <t>620 BUSHONG BEACH DR</t>
  </si>
  <si>
    <t>19-MULTI PARCEL ARM'S LENGTH</t>
  </si>
  <si>
    <t>110-015-200-007-01</t>
  </si>
  <si>
    <t>110-016-100-011-00</t>
  </si>
  <si>
    <t>607 WHITE RD</t>
  </si>
  <si>
    <t>110-080-000-021-00</t>
  </si>
  <si>
    <t>444 LAKEWOODS DR</t>
  </si>
  <si>
    <t>110-170-000-003-00</t>
  </si>
  <si>
    <t>234 ARBUTUS ST</t>
  </si>
  <si>
    <t>110-170-000-008-00</t>
  </si>
  <si>
    <t>230 ARBUTUS ST</t>
  </si>
  <si>
    <t>110-171-000-011-00</t>
  </si>
  <si>
    <t>555 LAKEVIEW DR</t>
  </si>
  <si>
    <t>110-180-000-007-00</t>
  </si>
  <si>
    <t>213 DENNIS ST</t>
  </si>
  <si>
    <t>110-220-000-034-00</t>
  </si>
  <si>
    <t>164 LOCKWOOD DR</t>
  </si>
  <si>
    <t>110-250-000-019-00</t>
  </si>
  <si>
    <t>376 LAUREL DR</t>
  </si>
  <si>
    <t>110-250-000-014-00</t>
  </si>
  <si>
    <t>110-250-000-054-00</t>
  </si>
  <si>
    <t>510 LAUREL DR</t>
  </si>
  <si>
    <t>110-275-000-108-00</t>
  </si>
  <si>
    <t>711 RIVERS TERRACE</t>
  </si>
  <si>
    <t>110-275-000-112-01</t>
  </si>
  <si>
    <t>631 RIVERS TERRACE</t>
  </si>
  <si>
    <t>110-276-000-123-10</t>
  </si>
  <si>
    <t>555 RIVERS TERRACE</t>
  </si>
  <si>
    <t>PTA</t>
  </si>
  <si>
    <t>110-276-000-128-01</t>
  </si>
  <si>
    <t>549 RIVERS TERRACE</t>
  </si>
  <si>
    <t>110-280-000-010-01</t>
  </si>
  <si>
    <t>191 RIVER OAKS POINT</t>
  </si>
  <si>
    <t>110-290-000-006-00</t>
  </si>
  <si>
    <t>267 EDWARD ST</t>
  </si>
  <si>
    <t>110-290-000-009-00</t>
  </si>
  <si>
    <t>264 FLYNN ST</t>
  </si>
  <si>
    <t>110-290-000-026-00, 110-290-000-027-00</t>
  </si>
  <si>
    <t>Totals:</t>
  </si>
  <si>
    <t>Sale. Ratio =&gt;</t>
  </si>
  <si>
    <t>Std. Dev. =&gt;</t>
  </si>
  <si>
    <t>E.C.F. =&gt;</t>
  </si>
  <si>
    <t>Ave. E.C.F. =&gt;</t>
  </si>
  <si>
    <t>Std. Deviation=&gt;</t>
  </si>
  <si>
    <t>Ave. Variance=&gt;</t>
  </si>
  <si>
    <t>Coefficient of Var=&gt;</t>
  </si>
  <si>
    <t>.75 in 2025</t>
  </si>
  <si>
    <t>Used .740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</si>
</sst>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_);[Red]\(\$#,##0\)"/>
    <numFmt numFmtId="165" formatCode="#0.00_);[Red]\(#0.00\)"/>
    <numFmt numFmtId="166" formatCode="#0.000_);[Red]\(#0.000\)"/>
    <numFmt numFmtId="167" formatCode="\$#,##0.00_);[Red]\(\$#,##0.00\)"/>
    <numFmt numFmtId="168" formatCode="#0.0000_);[Red]\(#0.0000\)"/>
  </numFmts>
  <fonts count="4" x14ac:knownFonts="1">
    <font>
      <b/>
      <sz val="11"/>
      <color indexed="8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38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38" fontId="0" fillId="3" borderId="1" xfId="0" applyNumberFormat="1" applyFill="1" applyBorder="1"/>
    <xf numFmtId="167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168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38" fontId="0" fillId="4" borderId="1" xfId="0" applyNumberFormat="1" applyFill="1" applyBorder="1"/>
    <xf numFmtId="167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168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38" fontId="2" fillId="4" borderId="1" xfId="0" applyNumberFormat="1" applyFont="1" applyFill="1" applyBorder="1"/>
    <xf numFmtId="167" fontId="2" fillId="4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38" fontId="2" fillId="4" borderId="2" xfId="0" applyNumberFormat="1" applyFont="1" applyFill="1" applyBorder="1"/>
    <xf numFmtId="167" fontId="2" fillId="4" borderId="2" xfId="0" applyNumberFormat="1" applyFont="1" applyFill="1" applyBorder="1"/>
    <xf numFmtId="0" fontId="2" fillId="4" borderId="2" xfId="0" applyFont="1" applyFill="1" applyBorder="1" applyAlignment="1">
      <alignment horizontal="right"/>
    </xf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6" fontId="2" fillId="4" borderId="3" xfId="0" applyNumberFormat="1" applyFont="1" applyFill="1" applyBorder="1"/>
    <xf numFmtId="38" fontId="2" fillId="4" borderId="3" xfId="0" applyNumberFormat="1" applyFont="1" applyFill="1" applyBorder="1"/>
    <xf numFmtId="167" fontId="2" fillId="4" borderId="3" xfId="0" applyNumberFormat="1" applyFont="1" applyFill="1" applyBorder="1"/>
    <xf numFmtId="168" fontId="2" fillId="4" borderId="3" xfId="0" applyNumberFormat="1" applyFont="1" applyFill="1" applyBorder="1"/>
    <xf numFmtId="168" fontId="2" fillId="4" borderId="3" xfId="0" applyNumberFormat="1" applyFont="1" applyFill="1" applyBorder="1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"/>
  <sheetViews>
    <sheetView tabSelected="1" view="pageLayout" topLeftCell="H1" zoomScaleNormal="100" workbookViewId="0">
      <selection activeCell="K25" sqref="K25"/>
    </sheetView>
  </sheetViews>
  <sheetFormatPr defaultRowHeight="15" x14ac:dyDescent="0.25"/>
  <cols>
    <col min="1" max="1" width="20.7109375" bestFit="1" customWidth="1" collapsed="1"/>
    <col min="2" max="2" width="25.7109375" bestFit="1" customWidth="1" collapsed="1"/>
    <col min="3" max="3" width="13.7109375" bestFit="1" customWidth="1" collapsed="1"/>
    <col min="4" max="4" width="11.7109375" bestFit="1" customWidth="1" collapsed="1"/>
    <col min="5" max="5" width="7.7109375" bestFit="1" customWidth="1" collapsed="1"/>
    <col min="6" max="6" width="32.7109375" bestFit="1" customWidth="1" collapsed="1"/>
    <col min="7" max="7" width="11.140625" customWidth="1" collapsed="1"/>
    <col min="8" max="8" width="14.42578125" customWidth="1" collapsed="1"/>
    <col min="9" max="9" width="14.28515625" customWidth="1" collapsed="1"/>
    <col min="10" max="10" width="15.7109375" bestFit="1" customWidth="1" collapsed="1"/>
    <col min="11" max="11" width="12" customWidth="1" collapsed="1"/>
    <col min="12" max="12" width="13.140625" customWidth="1" collapsed="1"/>
    <col min="13" max="13" width="12" customWidth="1" collapsed="1"/>
    <col min="14" max="14" width="8.7109375" bestFit="1" customWidth="1" collapsed="1"/>
    <col min="15" max="15" width="11.28515625" customWidth="1" collapsed="1"/>
    <col min="16" max="16" width="15.5703125" customWidth="1" collapsed="1"/>
    <col min="17" max="17" width="10.5703125" customWidth="1" collapsed="1"/>
    <col min="18" max="18" width="17.42578125" customWidth="1" collapsed="1"/>
    <col min="19" max="19" width="12.28515625" customWidth="1" collapsed="1"/>
    <col min="20" max="20" width="12.7109375" bestFit="1" customWidth="1" collapsed="1"/>
    <col min="21" max="21" width="19.28515625" customWidth="1" collapsed="1"/>
    <col min="22" max="22" width="26.28515625" customWidth="1" collapsed="1"/>
  </cols>
  <sheetData>
    <row r="1" spans="1:22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6" t="s">
        <v>14</v>
      </c>
      <c r="P1" s="7" t="s">
        <v>15</v>
      </c>
      <c r="Q1" s="9" t="s">
        <v>16</v>
      </c>
      <c r="R1" s="8" t="s">
        <v>17</v>
      </c>
      <c r="S1" s="1" t="s">
        <v>18</v>
      </c>
      <c r="T1" s="3" t="s">
        <v>19</v>
      </c>
      <c r="U1" s="1" t="s">
        <v>20</v>
      </c>
      <c r="V1" s="1" t="s">
        <v>21</v>
      </c>
    </row>
    <row r="2" spans="1:22" x14ac:dyDescent="0.25">
      <c r="A2" s="10" t="s">
        <v>22</v>
      </c>
      <c r="B2" s="10" t="s">
        <v>23</v>
      </c>
      <c r="C2" s="11">
        <v>45378</v>
      </c>
      <c r="D2" s="12">
        <v>280000</v>
      </c>
      <c r="E2" s="10" t="s">
        <v>24</v>
      </c>
      <c r="F2" s="10" t="s">
        <v>25</v>
      </c>
      <c r="G2" s="12">
        <v>280000</v>
      </c>
      <c r="H2" s="12">
        <v>141800</v>
      </c>
      <c r="I2" s="13">
        <f t="shared" ref="I2:I19" si="0">H2/G2*100</f>
        <v>50.642857142857146</v>
      </c>
      <c r="J2" s="12">
        <v>288514</v>
      </c>
      <c r="K2" s="12">
        <v>213784</v>
      </c>
      <c r="L2" s="12">
        <f t="shared" ref="L2:L19" si="1">G2-K2</f>
        <v>66216</v>
      </c>
      <c r="M2" s="12">
        <v>99640</v>
      </c>
      <c r="N2" s="14">
        <f t="shared" ref="N2:N19" si="2">L2/M2</f>
        <v>0.66455238859895627</v>
      </c>
      <c r="O2" s="15">
        <v>768</v>
      </c>
      <c r="P2" s="16">
        <f t="shared" ref="P2:P19" si="3">L2/O2</f>
        <v>86.21875</v>
      </c>
      <c r="Q2" s="17" t="s">
        <v>26</v>
      </c>
      <c r="R2" s="18">
        <f>ABS(N23-N2)*100</f>
        <v>7.6193736784393113</v>
      </c>
      <c r="S2" s="10" t="s">
        <v>27</v>
      </c>
      <c r="T2" s="12">
        <v>175500</v>
      </c>
      <c r="U2" s="10" t="s">
        <v>28</v>
      </c>
      <c r="V2" s="10" t="s">
        <v>29</v>
      </c>
    </row>
    <row r="3" spans="1:22" x14ac:dyDescent="0.25">
      <c r="A3" s="19" t="s">
        <v>31</v>
      </c>
      <c r="B3" s="19" t="s">
        <v>32</v>
      </c>
      <c r="C3" s="20">
        <v>45792</v>
      </c>
      <c r="D3" s="21">
        <v>100000</v>
      </c>
      <c r="E3" s="19" t="s">
        <v>24</v>
      </c>
      <c r="F3" s="19" t="s">
        <v>33</v>
      </c>
      <c r="G3" s="21">
        <v>100000</v>
      </c>
      <c r="H3" s="21">
        <v>59400</v>
      </c>
      <c r="I3" s="22">
        <f t="shared" si="0"/>
        <v>59.4</v>
      </c>
      <c r="J3" s="21">
        <v>120143</v>
      </c>
      <c r="K3" s="21">
        <v>46875</v>
      </c>
      <c r="L3" s="21">
        <f t="shared" si="1"/>
        <v>53125</v>
      </c>
      <c r="M3" s="21">
        <v>97690</v>
      </c>
      <c r="N3" s="23">
        <f t="shared" si="2"/>
        <v>0.5438120585525642</v>
      </c>
      <c r="O3" s="24">
        <v>1176</v>
      </c>
      <c r="P3" s="25">
        <f t="shared" si="3"/>
        <v>45.174319727891159</v>
      </c>
      <c r="Q3" s="26" t="s">
        <v>26</v>
      </c>
      <c r="R3" s="27">
        <f>ABS(N23-N3)*100</f>
        <v>19.693406683078518</v>
      </c>
      <c r="S3" s="19" t="s">
        <v>30</v>
      </c>
      <c r="T3" s="21">
        <v>46875</v>
      </c>
      <c r="U3" s="19" t="s">
        <v>34</v>
      </c>
      <c r="V3" s="19" t="s">
        <v>29</v>
      </c>
    </row>
    <row r="4" spans="1:22" x14ac:dyDescent="0.25">
      <c r="A4" s="19" t="s">
        <v>35</v>
      </c>
      <c r="B4" s="19" t="s">
        <v>36</v>
      </c>
      <c r="C4" s="20">
        <v>45072</v>
      </c>
      <c r="D4" s="21">
        <v>176000</v>
      </c>
      <c r="E4" s="19" t="s">
        <v>24</v>
      </c>
      <c r="F4" s="19" t="s">
        <v>25</v>
      </c>
      <c r="G4" s="21">
        <v>176000</v>
      </c>
      <c r="H4" s="21">
        <v>58300</v>
      </c>
      <c r="I4" s="22">
        <f t="shared" si="0"/>
        <v>33.125</v>
      </c>
      <c r="J4" s="21">
        <v>158856</v>
      </c>
      <c r="K4" s="21">
        <v>80527</v>
      </c>
      <c r="L4" s="21">
        <f t="shared" si="1"/>
        <v>95473</v>
      </c>
      <c r="M4" s="21">
        <v>104438</v>
      </c>
      <c r="N4" s="23">
        <f t="shared" si="2"/>
        <v>0.91415959708152206</v>
      </c>
      <c r="O4" s="24">
        <v>816</v>
      </c>
      <c r="P4" s="25">
        <f t="shared" si="3"/>
        <v>117.00122549019608</v>
      </c>
      <c r="Q4" s="26" t="s">
        <v>26</v>
      </c>
      <c r="R4" s="27">
        <f>ABS(N23-N4)*100</f>
        <v>17.341347169817269</v>
      </c>
      <c r="S4" s="19" t="s">
        <v>27</v>
      </c>
      <c r="T4" s="21">
        <v>71875</v>
      </c>
      <c r="U4" s="19" t="s">
        <v>28</v>
      </c>
      <c r="V4" s="19" t="s">
        <v>29</v>
      </c>
    </row>
    <row r="5" spans="1:22" x14ac:dyDescent="0.25">
      <c r="A5" s="10" t="s">
        <v>37</v>
      </c>
      <c r="B5" s="10" t="s">
        <v>38</v>
      </c>
      <c r="C5" s="11">
        <v>45513</v>
      </c>
      <c r="D5" s="12">
        <v>159000</v>
      </c>
      <c r="E5" s="10" t="s">
        <v>24</v>
      </c>
      <c r="F5" s="10" t="s">
        <v>25</v>
      </c>
      <c r="G5" s="12">
        <v>159000</v>
      </c>
      <c r="H5" s="12">
        <v>77400</v>
      </c>
      <c r="I5" s="13">
        <f t="shared" si="0"/>
        <v>48.679245283018865</v>
      </c>
      <c r="J5" s="12">
        <v>170097</v>
      </c>
      <c r="K5" s="12">
        <v>74665</v>
      </c>
      <c r="L5" s="12">
        <f t="shared" si="1"/>
        <v>84335</v>
      </c>
      <c r="M5" s="12">
        <v>127242</v>
      </c>
      <c r="N5" s="14">
        <f t="shared" si="2"/>
        <v>0.66279215982144257</v>
      </c>
      <c r="O5" s="15">
        <v>1080</v>
      </c>
      <c r="P5" s="16">
        <f t="shared" si="3"/>
        <v>78.087962962962962</v>
      </c>
      <c r="Q5" s="17" t="s">
        <v>26</v>
      </c>
      <c r="R5" s="18">
        <f>ABS(N23-N5)*100</f>
        <v>7.7953965561906813</v>
      </c>
      <c r="S5" s="10" t="s">
        <v>30</v>
      </c>
      <c r="T5" s="12">
        <v>70625</v>
      </c>
      <c r="U5" s="10" t="s">
        <v>28</v>
      </c>
      <c r="V5" s="10" t="s">
        <v>29</v>
      </c>
    </row>
    <row r="6" spans="1:22" x14ac:dyDescent="0.25">
      <c r="A6" s="19" t="s">
        <v>39</v>
      </c>
      <c r="B6" s="19" t="s">
        <v>40</v>
      </c>
      <c r="C6" s="20">
        <v>45079</v>
      </c>
      <c r="D6" s="21">
        <v>82000</v>
      </c>
      <c r="E6" s="19" t="s">
        <v>24</v>
      </c>
      <c r="F6" s="19" t="s">
        <v>25</v>
      </c>
      <c r="G6" s="21">
        <v>82000</v>
      </c>
      <c r="H6" s="21">
        <v>35800</v>
      </c>
      <c r="I6" s="22">
        <f t="shared" si="0"/>
        <v>43.658536585365852</v>
      </c>
      <c r="J6" s="21">
        <v>88222</v>
      </c>
      <c r="K6" s="21">
        <v>44250</v>
      </c>
      <c r="L6" s="21">
        <f t="shared" si="1"/>
        <v>37750</v>
      </c>
      <c r="M6" s="21">
        <v>58629</v>
      </c>
      <c r="N6" s="23">
        <f t="shared" si="2"/>
        <v>0.64387930887444778</v>
      </c>
      <c r="O6" s="24">
        <v>480</v>
      </c>
      <c r="P6" s="25">
        <f t="shared" si="3"/>
        <v>78.645833333333329</v>
      </c>
      <c r="Q6" s="26" t="s">
        <v>26</v>
      </c>
      <c r="R6" s="27">
        <f>ABS(N23-N6)*100</f>
        <v>9.6866816508901614</v>
      </c>
      <c r="S6" s="19" t="s">
        <v>27</v>
      </c>
      <c r="T6" s="21">
        <v>43750</v>
      </c>
      <c r="U6" s="19" t="s">
        <v>28</v>
      </c>
      <c r="V6" s="19" t="s">
        <v>29</v>
      </c>
    </row>
    <row r="7" spans="1:22" x14ac:dyDescent="0.25">
      <c r="A7" s="10" t="s">
        <v>41</v>
      </c>
      <c r="B7" s="10" t="s">
        <v>42</v>
      </c>
      <c r="C7" s="11">
        <v>45384</v>
      </c>
      <c r="D7" s="12">
        <v>220000</v>
      </c>
      <c r="E7" s="10" t="s">
        <v>24</v>
      </c>
      <c r="F7" s="10" t="s">
        <v>25</v>
      </c>
      <c r="G7" s="12">
        <v>220000</v>
      </c>
      <c r="H7" s="12">
        <v>79900</v>
      </c>
      <c r="I7" s="13">
        <f t="shared" si="0"/>
        <v>36.318181818181813</v>
      </c>
      <c r="J7" s="12">
        <v>185790</v>
      </c>
      <c r="K7" s="12">
        <v>55621</v>
      </c>
      <c r="L7" s="12">
        <f t="shared" si="1"/>
        <v>164379</v>
      </c>
      <c r="M7" s="12">
        <v>173558</v>
      </c>
      <c r="N7" s="14">
        <f t="shared" si="2"/>
        <v>0.94711278074188454</v>
      </c>
      <c r="O7" s="15">
        <v>1170</v>
      </c>
      <c r="P7" s="16">
        <f t="shared" si="3"/>
        <v>140.49487179487178</v>
      </c>
      <c r="Q7" s="17" t="s">
        <v>26</v>
      </c>
      <c r="R7" s="18">
        <f>ABS(N23-N7)*100</f>
        <v>20.636665535853517</v>
      </c>
      <c r="S7" s="10" t="s">
        <v>30</v>
      </c>
      <c r="T7" s="12">
        <v>47700</v>
      </c>
      <c r="U7" s="10" t="s">
        <v>28</v>
      </c>
      <c r="V7" s="10" t="s">
        <v>29</v>
      </c>
    </row>
    <row r="8" spans="1:22" x14ac:dyDescent="0.25">
      <c r="A8" s="10" t="s">
        <v>43</v>
      </c>
      <c r="B8" s="10" t="s">
        <v>44</v>
      </c>
      <c r="C8" s="11">
        <v>45555</v>
      </c>
      <c r="D8" s="12">
        <v>194500</v>
      </c>
      <c r="E8" s="10" t="s">
        <v>24</v>
      </c>
      <c r="F8" s="10" t="s">
        <v>25</v>
      </c>
      <c r="G8" s="12">
        <v>194500</v>
      </c>
      <c r="H8" s="12">
        <v>89200</v>
      </c>
      <c r="I8" s="13">
        <f t="shared" si="0"/>
        <v>45.861182519280206</v>
      </c>
      <c r="J8" s="12">
        <v>198570</v>
      </c>
      <c r="K8" s="12">
        <v>94000</v>
      </c>
      <c r="L8" s="12">
        <f t="shared" si="1"/>
        <v>100500</v>
      </c>
      <c r="M8" s="12">
        <v>139426</v>
      </c>
      <c r="N8" s="14">
        <f t="shared" si="2"/>
        <v>0.72081247400054504</v>
      </c>
      <c r="O8" s="15">
        <v>990</v>
      </c>
      <c r="P8" s="16">
        <f t="shared" si="3"/>
        <v>101.51515151515152</v>
      </c>
      <c r="Q8" s="17" t="s">
        <v>26</v>
      </c>
      <c r="R8" s="18">
        <f>ABS(N23-N8)*100</f>
        <v>1.993365138280434</v>
      </c>
      <c r="S8" s="10" t="s">
        <v>30</v>
      </c>
      <c r="T8" s="12">
        <v>92500</v>
      </c>
      <c r="U8" s="10" t="s">
        <v>28</v>
      </c>
      <c r="V8" s="10" t="s">
        <v>29</v>
      </c>
    </row>
    <row r="9" spans="1:22" x14ac:dyDescent="0.25">
      <c r="A9" s="19" t="s">
        <v>45</v>
      </c>
      <c r="B9" s="19" t="s">
        <v>46</v>
      </c>
      <c r="C9" s="20">
        <v>45520</v>
      </c>
      <c r="D9" s="21">
        <v>64500</v>
      </c>
      <c r="E9" s="19" t="s">
        <v>24</v>
      </c>
      <c r="F9" s="19" t="s">
        <v>25</v>
      </c>
      <c r="G9" s="21">
        <v>64500</v>
      </c>
      <c r="H9" s="21">
        <v>32200</v>
      </c>
      <c r="I9" s="22">
        <f t="shared" si="0"/>
        <v>49.922480620155042</v>
      </c>
      <c r="J9" s="21">
        <v>69512</v>
      </c>
      <c r="K9" s="21">
        <v>27500</v>
      </c>
      <c r="L9" s="21">
        <f t="shared" si="1"/>
        <v>37000</v>
      </c>
      <c r="M9" s="21">
        <v>56016</v>
      </c>
      <c r="N9" s="23">
        <f t="shared" si="2"/>
        <v>0.66052556412453589</v>
      </c>
      <c r="O9" s="24">
        <v>682</v>
      </c>
      <c r="P9" s="25">
        <f t="shared" si="3"/>
        <v>54.252199413489734</v>
      </c>
      <c r="Q9" s="26" t="s">
        <v>26</v>
      </c>
      <c r="R9" s="27">
        <f>ABS(N23-N9)*100</f>
        <v>8.022056125881349</v>
      </c>
      <c r="S9" s="19" t="s">
        <v>30</v>
      </c>
      <c r="T9" s="21">
        <v>27500</v>
      </c>
      <c r="U9" s="19" t="s">
        <v>28</v>
      </c>
      <c r="V9" s="19" t="s">
        <v>29</v>
      </c>
    </row>
    <row r="10" spans="1:22" x14ac:dyDescent="0.25">
      <c r="A10" s="10" t="s">
        <v>47</v>
      </c>
      <c r="B10" s="10" t="s">
        <v>48</v>
      </c>
      <c r="C10" s="11">
        <v>45175</v>
      </c>
      <c r="D10" s="12">
        <v>52500</v>
      </c>
      <c r="E10" s="10" t="s">
        <v>24</v>
      </c>
      <c r="F10" s="10" t="s">
        <v>25</v>
      </c>
      <c r="G10" s="12">
        <v>52500</v>
      </c>
      <c r="H10" s="12">
        <v>22600</v>
      </c>
      <c r="I10" s="13">
        <f t="shared" si="0"/>
        <v>43.047619047619044</v>
      </c>
      <c r="J10" s="12">
        <v>58261</v>
      </c>
      <c r="K10" s="12">
        <v>33751</v>
      </c>
      <c r="L10" s="12">
        <f t="shared" si="1"/>
        <v>18749</v>
      </c>
      <c r="M10" s="12">
        <v>32680</v>
      </c>
      <c r="N10" s="14">
        <f t="shared" si="2"/>
        <v>0.57371481028151772</v>
      </c>
      <c r="O10" s="15">
        <v>660</v>
      </c>
      <c r="P10" s="16">
        <f t="shared" si="3"/>
        <v>28.407575757575756</v>
      </c>
      <c r="Q10" s="17" t="s">
        <v>26</v>
      </c>
      <c r="R10" s="18">
        <f>ABS(N23-N10)*100</f>
        <v>16.703131510183166</v>
      </c>
      <c r="S10" s="10" t="s">
        <v>30</v>
      </c>
      <c r="T10" s="12">
        <v>31250</v>
      </c>
      <c r="U10" s="10" t="s">
        <v>28</v>
      </c>
      <c r="V10" s="10" t="s">
        <v>29</v>
      </c>
    </row>
    <row r="11" spans="1:22" x14ac:dyDescent="0.25">
      <c r="A11" s="19" t="s">
        <v>49</v>
      </c>
      <c r="B11" s="19" t="s">
        <v>50</v>
      </c>
      <c r="C11" s="20">
        <v>45954</v>
      </c>
      <c r="D11" s="21">
        <v>220000</v>
      </c>
      <c r="E11" s="19" t="s">
        <v>24</v>
      </c>
      <c r="F11" s="19" t="s">
        <v>33</v>
      </c>
      <c r="G11" s="21">
        <v>220000</v>
      </c>
      <c r="H11" s="21">
        <v>85700</v>
      </c>
      <c r="I11" s="22">
        <f t="shared" si="0"/>
        <v>38.954545454545453</v>
      </c>
      <c r="J11" s="21">
        <v>184992</v>
      </c>
      <c r="K11" s="21">
        <v>42850</v>
      </c>
      <c r="L11" s="21">
        <f t="shared" si="1"/>
        <v>177150</v>
      </c>
      <c r="M11" s="21">
        <v>191336</v>
      </c>
      <c r="N11" s="23">
        <f t="shared" si="2"/>
        <v>0.9258581761926663</v>
      </c>
      <c r="O11" s="24">
        <v>1125</v>
      </c>
      <c r="P11" s="25">
        <f t="shared" si="3"/>
        <v>157.46666666666667</v>
      </c>
      <c r="Q11" s="26" t="s">
        <v>26</v>
      </c>
      <c r="R11" s="27">
        <f>ABS(N23-N11)*100</f>
        <v>18.511205080931692</v>
      </c>
      <c r="S11" s="19" t="s">
        <v>30</v>
      </c>
      <c r="T11" s="21">
        <v>42250</v>
      </c>
      <c r="U11" s="19" t="s">
        <v>51</v>
      </c>
      <c r="V11" s="19" t="s">
        <v>29</v>
      </c>
    </row>
    <row r="12" spans="1:22" x14ac:dyDescent="0.25">
      <c r="A12" s="19" t="s">
        <v>52</v>
      </c>
      <c r="B12" s="19" t="s">
        <v>53</v>
      </c>
      <c r="C12" s="20">
        <v>45359</v>
      </c>
      <c r="D12" s="21">
        <v>127500</v>
      </c>
      <c r="E12" s="19" t="s">
        <v>24</v>
      </c>
      <c r="F12" s="19" t="s">
        <v>25</v>
      </c>
      <c r="G12" s="21">
        <v>127500</v>
      </c>
      <c r="H12" s="21">
        <v>43700</v>
      </c>
      <c r="I12" s="22">
        <f t="shared" si="0"/>
        <v>34.274509803921575</v>
      </c>
      <c r="J12" s="21">
        <v>126323</v>
      </c>
      <c r="K12" s="21">
        <v>58837</v>
      </c>
      <c r="L12" s="21">
        <f t="shared" si="1"/>
        <v>68663</v>
      </c>
      <c r="M12" s="21">
        <v>89981</v>
      </c>
      <c r="N12" s="23">
        <f t="shared" si="2"/>
        <v>0.76308331758926884</v>
      </c>
      <c r="O12" s="24">
        <v>744</v>
      </c>
      <c r="P12" s="25">
        <f t="shared" si="3"/>
        <v>92.288978494623649</v>
      </c>
      <c r="Q12" s="26" t="s">
        <v>26</v>
      </c>
      <c r="R12" s="27">
        <f>ABS(N23-N12)*100</f>
        <v>2.2337192205919454</v>
      </c>
      <c r="S12" s="19" t="s">
        <v>30</v>
      </c>
      <c r="T12" s="21">
        <v>50000</v>
      </c>
      <c r="U12" s="19" t="s">
        <v>28</v>
      </c>
      <c r="V12" s="19" t="s">
        <v>29</v>
      </c>
    </row>
    <row r="13" spans="1:22" x14ac:dyDescent="0.25">
      <c r="A13" s="19" t="s">
        <v>54</v>
      </c>
      <c r="B13" s="19" t="s">
        <v>55</v>
      </c>
      <c r="C13" s="20">
        <v>45498</v>
      </c>
      <c r="D13" s="21">
        <v>59900</v>
      </c>
      <c r="E13" s="19" t="s">
        <v>24</v>
      </c>
      <c r="F13" s="19" t="s">
        <v>25</v>
      </c>
      <c r="G13" s="21">
        <v>59900</v>
      </c>
      <c r="H13" s="21">
        <v>24800</v>
      </c>
      <c r="I13" s="22">
        <f t="shared" si="0"/>
        <v>41.402337228714522</v>
      </c>
      <c r="J13" s="21">
        <v>62141</v>
      </c>
      <c r="K13" s="21">
        <v>42212</v>
      </c>
      <c r="L13" s="21">
        <f t="shared" si="1"/>
        <v>17688</v>
      </c>
      <c r="M13" s="21">
        <v>26572</v>
      </c>
      <c r="N13" s="23">
        <f t="shared" si="2"/>
        <v>0.66566310401926843</v>
      </c>
      <c r="O13" s="24">
        <v>672</v>
      </c>
      <c r="P13" s="25">
        <f t="shared" si="3"/>
        <v>26.321428571428573</v>
      </c>
      <c r="Q13" s="26" t="s">
        <v>26</v>
      </c>
      <c r="R13" s="27">
        <f>ABS(N23-N13)*100</f>
        <v>7.508302136408096</v>
      </c>
      <c r="S13" s="19" t="s">
        <v>30</v>
      </c>
      <c r="T13" s="21">
        <v>30150</v>
      </c>
      <c r="U13" s="19" t="s">
        <v>28</v>
      </c>
      <c r="V13" s="19" t="s">
        <v>29</v>
      </c>
    </row>
    <row r="14" spans="1:22" x14ac:dyDescent="0.25">
      <c r="A14" s="10" t="s">
        <v>56</v>
      </c>
      <c r="B14" s="10" t="s">
        <v>57</v>
      </c>
      <c r="C14" s="11">
        <v>45881</v>
      </c>
      <c r="D14" s="12">
        <v>165000</v>
      </c>
      <c r="E14" s="10" t="s">
        <v>24</v>
      </c>
      <c r="F14" s="10" t="s">
        <v>25</v>
      </c>
      <c r="G14" s="12">
        <v>165000</v>
      </c>
      <c r="H14" s="12">
        <v>84700</v>
      </c>
      <c r="I14" s="13">
        <f t="shared" si="0"/>
        <v>51.333333333333329</v>
      </c>
      <c r="J14" s="12">
        <v>168965</v>
      </c>
      <c r="K14" s="12">
        <v>94809</v>
      </c>
      <c r="L14" s="12">
        <f t="shared" si="1"/>
        <v>70191</v>
      </c>
      <c r="M14" s="12">
        <v>98875</v>
      </c>
      <c r="N14" s="14">
        <f t="shared" si="2"/>
        <v>0.70989633375474082</v>
      </c>
      <c r="O14" s="15">
        <v>1296</v>
      </c>
      <c r="P14" s="16">
        <f t="shared" si="3"/>
        <v>54.159722222222221</v>
      </c>
      <c r="Q14" s="17" t="s">
        <v>26</v>
      </c>
      <c r="R14" s="18">
        <f>ABS(N23-N14)*100</f>
        <v>3.0849791628608569</v>
      </c>
      <c r="S14" s="10" t="s">
        <v>27</v>
      </c>
      <c r="T14" s="12">
        <v>85500</v>
      </c>
      <c r="U14" s="10" t="s">
        <v>28</v>
      </c>
      <c r="V14" s="10" t="s">
        <v>29</v>
      </c>
    </row>
    <row r="15" spans="1:22" x14ac:dyDescent="0.25">
      <c r="A15" s="10" t="s">
        <v>58</v>
      </c>
      <c r="B15" s="10" t="s">
        <v>59</v>
      </c>
      <c r="C15" s="11">
        <v>45904</v>
      </c>
      <c r="D15" s="12">
        <v>220000</v>
      </c>
      <c r="E15" s="10" t="s">
        <v>60</v>
      </c>
      <c r="F15" s="10" t="s">
        <v>25</v>
      </c>
      <c r="G15" s="12">
        <v>220000</v>
      </c>
      <c r="H15" s="12">
        <v>91900</v>
      </c>
      <c r="I15" s="13">
        <f t="shared" si="0"/>
        <v>41.772727272727273</v>
      </c>
      <c r="J15" s="12">
        <v>196249</v>
      </c>
      <c r="K15" s="12">
        <v>68713</v>
      </c>
      <c r="L15" s="12">
        <f t="shared" si="1"/>
        <v>151287</v>
      </c>
      <c r="M15" s="12">
        <v>170048</v>
      </c>
      <c r="N15" s="14">
        <f t="shared" si="2"/>
        <v>0.88967232781332328</v>
      </c>
      <c r="O15" s="15">
        <v>1096</v>
      </c>
      <c r="P15" s="16">
        <f t="shared" si="3"/>
        <v>138.03558394160584</v>
      </c>
      <c r="Q15" s="17" t="s">
        <v>26</v>
      </c>
      <c r="R15" s="18">
        <f>ABS(N23-N15)*100</f>
        <v>14.89262024299739</v>
      </c>
      <c r="S15" s="10" t="s">
        <v>30</v>
      </c>
      <c r="T15" s="12">
        <v>59850</v>
      </c>
      <c r="U15" s="10" t="s">
        <v>28</v>
      </c>
      <c r="V15" s="10" t="s">
        <v>29</v>
      </c>
    </row>
    <row r="16" spans="1:22" x14ac:dyDescent="0.25">
      <c r="A16" s="19" t="s">
        <v>61</v>
      </c>
      <c r="B16" s="19" t="s">
        <v>62</v>
      </c>
      <c r="C16" s="20">
        <v>45757</v>
      </c>
      <c r="D16" s="21">
        <v>299000</v>
      </c>
      <c r="E16" s="19" t="s">
        <v>24</v>
      </c>
      <c r="F16" s="19" t="s">
        <v>25</v>
      </c>
      <c r="G16" s="21">
        <v>299000</v>
      </c>
      <c r="H16" s="21">
        <v>143200</v>
      </c>
      <c r="I16" s="22">
        <f t="shared" si="0"/>
        <v>47.892976588628763</v>
      </c>
      <c r="J16" s="21">
        <v>283949</v>
      </c>
      <c r="K16" s="21">
        <v>58500</v>
      </c>
      <c r="L16" s="21">
        <f t="shared" si="1"/>
        <v>240500</v>
      </c>
      <c r="M16" s="21">
        <v>300598</v>
      </c>
      <c r="N16" s="23">
        <f t="shared" si="2"/>
        <v>0.80007185676551407</v>
      </c>
      <c r="O16" s="24">
        <v>1470</v>
      </c>
      <c r="P16" s="25">
        <f t="shared" si="3"/>
        <v>163.60544217687075</v>
      </c>
      <c r="Q16" s="26" t="s">
        <v>26</v>
      </c>
      <c r="R16" s="27">
        <f>ABS(N23-N16)*100</f>
        <v>5.9325731382164681</v>
      </c>
      <c r="S16" s="19" t="s">
        <v>27</v>
      </c>
      <c r="T16" s="21">
        <v>58500</v>
      </c>
      <c r="U16" s="19" t="s">
        <v>28</v>
      </c>
      <c r="V16" s="19" t="s">
        <v>29</v>
      </c>
    </row>
    <row r="17" spans="1:22" x14ac:dyDescent="0.25">
      <c r="A17" s="10" t="s">
        <v>63</v>
      </c>
      <c r="B17" s="10" t="s">
        <v>64</v>
      </c>
      <c r="C17" s="11">
        <v>45534</v>
      </c>
      <c r="D17" s="12">
        <v>439000</v>
      </c>
      <c r="E17" s="10" t="s">
        <v>24</v>
      </c>
      <c r="F17" s="10" t="s">
        <v>25</v>
      </c>
      <c r="G17" s="12">
        <v>439000</v>
      </c>
      <c r="H17" s="12">
        <v>229100</v>
      </c>
      <c r="I17" s="13">
        <f t="shared" si="0"/>
        <v>52.186788154897492</v>
      </c>
      <c r="J17" s="12">
        <v>469555</v>
      </c>
      <c r="K17" s="12">
        <v>229246</v>
      </c>
      <c r="L17" s="12">
        <f t="shared" si="1"/>
        <v>209754</v>
      </c>
      <c r="M17" s="12">
        <v>320412</v>
      </c>
      <c r="N17" s="14">
        <f t="shared" si="2"/>
        <v>0.65463840305606535</v>
      </c>
      <c r="O17" s="15">
        <v>1920</v>
      </c>
      <c r="P17" s="16">
        <f t="shared" si="3"/>
        <v>109.246875</v>
      </c>
      <c r="Q17" s="17" t="s">
        <v>26</v>
      </c>
      <c r="R17" s="18">
        <f>ABS(N23-N17)*100</f>
        <v>8.6107722327284026</v>
      </c>
      <c r="S17" s="10" t="s">
        <v>30</v>
      </c>
      <c r="T17" s="12">
        <v>200000</v>
      </c>
      <c r="U17" s="10" t="s">
        <v>28</v>
      </c>
      <c r="V17" s="10" t="s">
        <v>29</v>
      </c>
    </row>
    <row r="18" spans="1:22" x14ac:dyDescent="0.25">
      <c r="A18" s="10" t="s">
        <v>65</v>
      </c>
      <c r="B18" s="10" t="s">
        <v>66</v>
      </c>
      <c r="C18" s="11">
        <v>45233</v>
      </c>
      <c r="D18" s="12">
        <v>125000</v>
      </c>
      <c r="E18" s="10" t="s">
        <v>24</v>
      </c>
      <c r="F18" s="10" t="s">
        <v>25</v>
      </c>
      <c r="G18" s="12">
        <v>125000</v>
      </c>
      <c r="H18" s="12">
        <v>55700</v>
      </c>
      <c r="I18" s="13">
        <f t="shared" si="0"/>
        <v>44.56</v>
      </c>
      <c r="J18" s="12">
        <v>139998</v>
      </c>
      <c r="K18" s="12">
        <v>51625</v>
      </c>
      <c r="L18" s="12">
        <f t="shared" si="1"/>
        <v>73375</v>
      </c>
      <c r="M18" s="12">
        <v>117830</v>
      </c>
      <c r="N18" s="14">
        <f t="shared" si="2"/>
        <v>0.62271917168802515</v>
      </c>
      <c r="O18" s="15">
        <v>832</v>
      </c>
      <c r="P18" s="16">
        <f t="shared" si="3"/>
        <v>88.191105769230774</v>
      </c>
      <c r="Q18" s="17" t="s">
        <v>26</v>
      </c>
      <c r="R18" s="18">
        <f>ABS(N23-N18)*100</f>
        <v>11.802695369532422</v>
      </c>
      <c r="S18" s="10" t="s">
        <v>30</v>
      </c>
      <c r="T18" s="12">
        <v>50625</v>
      </c>
      <c r="U18" s="10" t="s">
        <v>28</v>
      </c>
      <c r="V18" s="10" t="s">
        <v>29</v>
      </c>
    </row>
    <row r="19" spans="1:22" x14ac:dyDescent="0.25">
      <c r="A19" s="19" t="s">
        <v>67</v>
      </c>
      <c r="B19" s="19" t="s">
        <v>68</v>
      </c>
      <c r="C19" s="20">
        <v>45568</v>
      </c>
      <c r="D19" s="21">
        <v>167000</v>
      </c>
      <c r="E19" s="19" t="s">
        <v>24</v>
      </c>
      <c r="F19" s="19" t="s">
        <v>33</v>
      </c>
      <c r="G19" s="21">
        <v>167000</v>
      </c>
      <c r="H19" s="21">
        <v>63800</v>
      </c>
      <c r="I19" s="22">
        <f t="shared" si="0"/>
        <v>38.203592814371255</v>
      </c>
      <c r="J19" s="21">
        <v>145867</v>
      </c>
      <c r="K19" s="21">
        <v>73974</v>
      </c>
      <c r="L19" s="21">
        <f t="shared" si="1"/>
        <v>93026</v>
      </c>
      <c r="M19" s="21">
        <v>95857</v>
      </c>
      <c r="N19" s="23">
        <f t="shared" si="2"/>
        <v>0.97046642394399996</v>
      </c>
      <c r="O19" s="24">
        <v>1040</v>
      </c>
      <c r="P19" s="25">
        <f t="shared" si="3"/>
        <v>89.448076923076925</v>
      </c>
      <c r="Q19" s="26" t="s">
        <v>26</v>
      </c>
      <c r="R19" s="27">
        <f>ABS(N23-N19)*100</f>
        <v>22.972029856065056</v>
      </c>
      <c r="S19" s="19" t="s">
        <v>30</v>
      </c>
      <c r="T19" s="21">
        <v>50010</v>
      </c>
      <c r="U19" s="19" t="s">
        <v>69</v>
      </c>
      <c r="V19" s="19" t="s">
        <v>29</v>
      </c>
    </row>
    <row r="20" spans="1:22" x14ac:dyDescent="0.25">
      <c r="A20" s="19"/>
      <c r="B20" s="19"/>
      <c r="C20" s="20"/>
      <c r="D20" s="21"/>
      <c r="E20" s="19"/>
      <c r="F20" s="19"/>
      <c r="G20" s="21"/>
      <c r="H20" s="21"/>
      <c r="I20" s="22"/>
      <c r="J20" s="21"/>
      <c r="K20" s="21"/>
      <c r="L20" s="21"/>
      <c r="M20" s="21"/>
      <c r="N20" s="23"/>
      <c r="O20" s="24"/>
      <c r="P20" s="25"/>
      <c r="Q20" s="26"/>
      <c r="R20" s="27"/>
      <c r="S20" s="19"/>
      <c r="T20" s="21"/>
      <c r="U20" s="19"/>
      <c r="V20" s="19"/>
    </row>
    <row r="21" spans="1:22" x14ac:dyDescent="0.25">
      <c r="A21" s="37"/>
      <c r="B21" s="37"/>
      <c r="C21" s="38" t="s">
        <v>70</v>
      </c>
      <c r="D21" s="39">
        <f>+SUM(D2:D20)</f>
        <v>3150900</v>
      </c>
      <c r="E21" s="37"/>
      <c r="F21" s="37"/>
      <c r="G21" s="39">
        <f>+SUM(G2:G20)</f>
        <v>3150900</v>
      </c>
      <c r="H21" s="39">
        <f>+SUM(H2:H20)</f>
        <v>1419200</v>
      </c>
      <c r="I21" s="40"/>
      <c r="J21" s="39">
        <f>+SUM(J2:J20)</f>
        <v>3116004</v>
      </c>
      <c r="K21" s="39"/>
      <c r="L21" s="39">
        <f>+SUM(L2:L20)</f>
        <v>1759161</v>
      </c>
      <c r="M21" s="39">
        <f>+SUM(M2:M20)</f>
        <v>2300828</v>
      </c>
      <c r="N21" s="41"/>
      <c r="O21" s="42"/>
      <c r="P21" s="43">
        <f>AVERAGE(P2:P20)</f>
        <v>91.586764986733215</v>
      </c>
      <c r="Q21" s="44"/>
      <c r="R21" s="45">
        <f>ABS(N23-N22)*100</f>
        <v>2.3831235462398292</v>
      </c>
      <c r="S21" s="37"/>
      <c r="T21" s="39"/>
      <c r="U21" s="37"/>
      <c r="V21" s="37"/>
    </row>
    <row r="22" spans="1:22" x14ac:dyDescent="0.25">
      <c r="A22" s="28"/>
      <c r="B22" s="28"/>
      <c r="C22" s="29"/>
      <c r="D22" s="30"/>
      <c r="E22" s="28"/>
      <c r="F22" s="28"/>
      <c r="G22" s="30"/>
      <c r="H22" s="30" t="s">
        <v>71</v>
      </c>
      <c r="I22" s="31">
        <f>H21/G21*100</f>
        <v>45.041099368434416</v>
      </c>
      <c r="J22" s="30"/>
      <c r="K22" s="30"/>
      <c r="L22" s="30"/>
      <c r="M22" s="30" t="s">
        <v>73</v>
      </c>
      <c r="N22" s="32">
        <f>L21/M21</f>
        <v>0.76457736084574768</v>
      </c>
      <c r="O22" s="33"/>
      <c r="P22" s="34" t="s">
        <v>75</v>
      </c>
      <c r="Q22" s="35">
        <f>STDEV(N2:N20)</f>
        <v>0.13473493705427408</v>
      </c>
      <c r="R22" s="36"/>
      <c r="S22" s="28"/>
      <c r="T22" s="30"/>
      <c r="U22" s="28"/>
      <c r="V22" s="28"/>
    </row>
    <row r="23" spans="1:22" x14ac:dyDescent="0.25">
      <c r="A23" s="46"/>
      <c r="B23" s="46"/>
      <c r="C23" s="47"/>
      <c r="D23" s="48"/>
      <c r="E23" s="46"/>
      <c r="F23" s="46"/>
      <c r="G23" s="48"/>
      <c r="H23" s="48" t="s">
        <v>72</v>
      </c>
      <c r="I23" s="49">
        <f>STDEV(I2:I20)</f>
        <v>6.9320317412579477</v>
      </c>
      <c r="J23" s="48"/>
      <c r="K23" s="48"/>
      <c r="L23" s="48"/>
      <c r="M23" s="48" t="s">
        <v>74</v>
      </c>
      <c r="N23" s="50">
        <f>AVERAGE(N2:N20)</f>
        <v>0.74074612538334939</v>
      </c>
      <c r="O23" s="51"/>
      <c r="P23" s="52" t="s">
        <v>76</v>
      </c>
      <c r="Q23" s="54">
        <f>AVERAGE(R2:R20)</f>
        <v>11.391128916052599</v>
      </c>
      <c r="R23" s="53" t="s">
        <v>77</v>
      </c>
      <c r="S23" s="46">
        <f>+(Q23/N23)</f>
        <v>15.377912250512935</v>
      </c>
      <c r="T23" s="48"/>
      <c r="U23" s="46"/>
      <c r="V23" s="46"/>
    </row>
    <row r="25" spans="1:22" x14ac:dyDescent="0.25">
      <c r="M25" t="s">
        <v>79</v>
      </c>
      <c r="O25" s="55" t="s">
        <v>78</v>
      </c>
    </row>
  </sheetData>
  <pageMargins left="0.25" right="0.25" top="0.75" bottom="0.75" header="0.3" footer="0.3"/>
  <pageSetup paperSize="5" orientation="landscape" r:id="rId1"/>
  <headerFooter>
    <oddHeader>&amp;LFormerly Smallwood Lake&amp;CHay Township&amp;R2026
ECF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E.C.F.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Corey Cuddie</cp:lastModifiedBy>
  <cp:lastPrinted>2026-01-21T14:26:49Z</cp:lastPrinted>
  <dcterms:created xsi:type="dcterms:W3CDTF">2026-01-21T14:23:16Z</dcterms:created>
  <dcterms:modified xsi:type="dcterms:W3CDTF">2026-02-19T16:23:15Z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