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E39DFDF-257B-4F1F-B121-4B14C3DF26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b R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O12" i="2"/>
  <c r="M12" i="2"/>
  <c r="L12" i="2"/>
  <c r="J12" i="2"/>
  <c r="H12" i="2"/>
  <c r="G12" i="2"/>
  <c r="D12" i="2"/>
  <c r="K10" i="2"/>
  <c r="S10" i="2" s="1"/>
  <c r="I10" i="2"/>
  <c r="K9" i="2"/>
  <c r="S9" i="2" s="1"/>
  <c r="I9" i="2"/>
  <c r="K8" i="2"/>
  <c r="Q8" i="2" s="1"/>
  <c r="I8" i="2"/>
  <c r="K7" i="2"/>
  <c r="R7" i="2" s="1"/>
  <c r="I7" i="2"/>
  <c r="K18" i="2"/>
  <c r="R18" i="2" s="1"/>
  <c r="I18" i="2"/>
  <c r="K6" i="2"/>
  <c r="S6" i="2" s="1"/>
  <c r="I6" i="2"/>
  <c r="K5" i="2"/>
  <c r="R5" i="2" s="1"/>
  <c r="I5" i="2"/>
  <c r="K4" i="2"/>
  <c r="R4" i="2" s="1"/>
  <c r="I4" i="2"/>
  <c r="K19" i="2"/>
  <c r="Q19" i="2" s="1"/>
  <c r="I19" i="2"/>
  <c r="K20" i="2"/>
  <c r="S20" i="2" s="1"/>
  <c r="I20" i="2"/>
  <c r="K3" i="2"/>
  <c r="Q3" i="2" s="1"/>
  <c r="I3" i="2"/>
  <c r="K2" i="2"/>
  <c r="I2" i="2"/>
  <c r="R8" i="2" l="1"/>
  <c r="R19" i="2"/>
  <c r="Q9" i="2"/>
  <c r="R9" i="2"/>
  <c r="K12" i="2"/>
  <c r="S14" i="2" s="1"/>
  <c r="Q6" i="2"/>
  <c r="R6" i="2"/>
  <c r="Q4" i="2"/>
  <c r="I13" i="2"/>
  <c r="S4" i="2"/>
  <c r="S8" i="2"/>
  <c r="I14" i="2"/>
  <c r="S19" i="2"/>
  <c r="S5" i="2"/>
  <c r="S7" i="2"/>
  <c r="Q2" i="2"/>
  <c r="R20" i="2"/>
  <c r="Q10" i="2"/>
  <c r="Q20" i="2"/>
  <c r="R2" i="2"/>
  <c r="R10" i="2"/>
  <c r="R3" i="2"/>
  <c r="S18" i="2"/>
  <c r="S3" i="2"/>
  <c r="S2" i="2"/>
  <c r="Q5" i="2"/>
  <c r="Q18" i="2"/>
  <c r="Q7" i="2"/>
  <c r="M14" i="2" l="1"/>
  <c r="P14" i="2"/>
</calcChain>
</file>

<file path=xl/sharedStrings.xml><?xml version="1.0" encoding="utf-8"?>
<sst xmlns="http://schemas.openxmlformats.org/spreadsheetml/2006/main" count="132" uniqueCount="70">
  <si>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</si>
  <si>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</si>
  <si>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</si>
  <si>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</si>
  <si>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</si>
  <si>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</si>
  <si>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</si>
  <si>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</si>
  <si>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</si>
  <si>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</si>
  <si>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</si>
  <si>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</si>
  <si>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</si>
  <si>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</si>
  <si>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</si>
  <si>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</si>
  <si>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</si>
  <si>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</si>
  <si>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</si>
  <si>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</si>
  <si>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</si>
  <si>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</si>
  <si>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Class</t>
  </si>
  <si>
    <t>Rate Group 1</t>
  </si>
  <si>
    <t>110-004-301-001-01</t>
  </si>
  <si>
    <t>RIVERS RD &amp; NEW TRAIL</t>
  </si>
  <si>
    <t>WD</t>
  </si>
  <si>
    <t>03-ARM'S LENGTH</t>
  </si>
  <si>
    <t/>
  </si>
  <si>
    <t>FORMERLY SMALLWOOD LAKE</t>
  </si>
  <si>
    <t>402</t>
  </si>
  <si>
    <t>SUB RATE</t>
  </si>
  <si>
    <t>110-009-300-002-05</t>
  </si>
  <si>
    <t>496 WHITE RD</t>
  </si>
  <si>
    <t>401</t>
  </si>
  <si>
    <t>110-009-300-002-10</t>
  </si>
  <si>
    <t>E WHITE RD</t>
  </si>
  <si>
    <t>19-MULTI PARCEL ARM'S LENGTH</t>
  </si>
  <si>
    <t>110-016-201-002-12, 110-016-201-002-10, 110-016-201-002-11, 110-009-300-002-11</t>
  </si>
  <si>
    <t>001</t>
  </si>
  <si>
    <t>110-009-300-002-12</t>
  </si>
  <si>
    <t>E SUN OIL RD</t>
  </si>
  <si>
    <t>110-016-201-002-13</t>
  </si>
  <si>
    <t>110-009-400-002-01</t>
  </si>
  <si>
    <t>473 WHITE RD</t>
  </si>
  <si>
    <t>110-170-000-008-00</t>
  </si>
  <si>
    <t>230 ARBUTUS ST</t>
  </si>
  <si>
    <t>110-200-000-007-00</t>
  </si>
  <si>
    <t>615 STACEY CT</t>
  </si>
  <si>
    <t>110-261-000-053-00</t>
  </si>
  <si>
    <t>708 OREN CT</t>
  </si>
  <si>
    <t>110-275-000-103-00</t>
  </si>
  <si>
    <t>873 RIVERS TERRACE</t>
  </si>
  <si>
    <t>110-275-000-104-00</t>
  </si>
  <si>
    <t>110-275-000-108-00</t>
  </si>
  <si>
    <t>711 RIVERS TERRACE</t>
  </si>
  <si>
    <t>110-275-000-112-01</t>
  </si>
  <si>
    <t>631 RIVERS TERRACE</t>
  </si>
  <si>
    <t>110-276-000-128-01</t>
  </si>
  <si>
    <t>549 RIVERS TERRACE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</si>
  <si>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</si>
  <si>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</si>
  <si>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</si>
  <si>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</si>
  <si>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</si>
  <si>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</si>
  <si>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</si>
  <si>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Outliers</t>
  </si>
  <si>
    <t>$450/ff in 2025</t>
  </si>
  <si>
    <t>Used $450/ff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</si>
</sst>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0" fontId="3" fillId="0" borderId="0" xfId="0" applyFont="1"/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168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3D18-A37A-4C86-8FB0-D81A93785706}">
  <dimension ref="A1:X20"/>
  <sheetViews>
    <sheetView tabSelected="1" view="pageLayout" topLeftCell="I1" zoomScaleNormal="100" workbookViewId="0">
      <selection activeCell="L16" sqref="L16"/>
    </sheetView>
  </sheetViews>
  <sheetFormatPr defaultRowHeight="15" x14ac:dyDescent="0.25"/>
  <cols>
    <col min="1" max="1" width="20.7109375" bestFit="1" customWidth="1" collapsed="1"/>
    <col min="2" max="2" width="22" customWidth="1" collapsed="1"/>
    <col min="3" max="3" width="12" customWidth="1" collapsed="1"/>
    <col min="4" max="4" width="11.7109375" bestFit="1" customWidth="1" collapsed="1"/>
    <col min="5" max="5" width="7.7109375" bestFit="1" customWidth="1" collapsed="1"/>
    <col min="6" max="6" width="30" customWidth="1" collapsed="1"/>
    <col min="7" max="7" width="12.7109375" bestFit="1" customWidth="1" collapsed="1"/>
    <col min="8" max="8" width="16.7109375" bestFit="1" customWidth="1" collapsed="1"/>
    <col min="9" max="9" width="14.7109375" bestFit="1" customWidth="1" collapsed="1"/>
    <col min="10" max="11" width="15.7109375" bestFit="1" customWidth="1" collapsed="1"/>
    <col min="12" max="12" width="16.7109375" bestFit="1" customWidth="1" collapsed="1"/>
    <col min="13" max="13" width="13.7109375" bestFit="1" customWidth="1" collapsed="1"/>
    <col min="14" max="14" width="8.7109375" bestFit="1" customWidth="1" collapsed="1"/>
    <col min="15" max="15" width="16.7109375" bestFit="1" customWidth="1" collapsed="1"/>
    <col min="16" max="17" width="12.7109375" bestFit="1" customWidth="1" collapsed="1"/>
    <col min="18" max="19" width="14.7109375" bestFit="1" customWidth="1" collapsed="1"/>
    <col min="20" max="20" width="13.7109375" bestFit="1" customWidth="1" collapsed="1"/>
    <col min="21" max="21" width="76.7109375" bestFit="1" customWidth="1" collapsed="1"/>
    <col min="22" max="22" width="30.7109375" bestFit="1" customWidth="1" collapsed="1"/>
    <col min="23" max="23" width="7.7109375" bestFit="1" customWidth="1" collapsed="1"/>
    <col min="24" max="24" width="14.7109375" bestFit="1" customWidth="1" collapsed="1"/>
  </cols>
  <sheetData>
    <row r="1" spans="1:24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9" t="s">
        <v>24</v>
      </c>
      <c r="B2" s="9" t="s">
        <v>25</v>
      </c>
      <c r="C2" s="10">
        <v>45586</v>
      </c>
      <c r="D2" s="11">
        <v>48000</v>
      </c>
      <c r="E2" s="9" t="s">
        <v>26</v>
      </c>
      <c r="F2" s="9" t="s">
        <v>27</v>
      </c>
      <c r="G2" s="11">
        <v>48000</v>
      </c>
      <c r="H2" s="11">
        <v>27200</v>
      </c>
      <c r="I2" s="12">
        <f t="shared" ref="I2:I10" si="0">H2/G2*100</f>
        <v>56.666666666666664</v>
      </c>
      <c r="J2" s="11">
        <v>64075</v>
      </c>
      <c r="K2" s="11">
        <f>G2-0</f>
        <v>48000</v>
      </c>
      <c r="L2" s="11">
        <v>64075</v>
      </c>
      <c r="M2" s="13">
        <v>106</v>
      </c>
      <c r="N2" s="14">
        <v>230</v>
      </c>
      <c r="O2" s="15">
        <v>10.44</v>
      </c>
      <c r="P2" s="15">
        <v>5.22</v>
      </c>
      <c r="Q2" s="11">
        <f t="shared" ref="Q2:Q10" si="1">K2/M2</f>
        <v>452.83018867924528</v>
      </c>
      <c r="R2" s="11">
        <f t="shared" ref="R2:R10" si="2">K2/O2</f>
        <v>4597.7011494252874</v>
      </c>
      <c r="S2" s="16">
        <f t="shared" ref="S2:S10" si="3">K2/O2/43560</f>
        <v>0.10554869489038768</v>
      </c>
      <c r="T2" s="15">
        <v>106</v>
      </c>
      <c r="U2" s="9" t="s">
        <v>28</v>
      </c>
      <c r="V2" s="9" t="s">
        <v>29</v>
      </c>
      <c r="W2" s="9" t="s">
        <v>30</v>
      </c>
      <c r="X2" s="9" t="s">
        <v>31</v>
      </c>
    </row>
    <row r="3" spans="1:24" x14ac:dyDescent="0.25">
      <c r="A3" s="9" t="s">
        <v>32</v>
      </c>
      <c r="B3" s="9" t="s">
        <v>33</v>
      </c>
      <c r="C3" s="10">
        <v>45828</v>
      </c>
      <c r="D3" s="11">
        <v>40000</v>
      </c>
      <c r="E3" s="9" t="s">
        <v>26</v>
      </c>
      <c r="F3" s="9" t="s">
        <v>27</v>
      </c>
      <c r="G3" s="11">
        <v>40000</v>
      </c>
      <c r="H3" s="11">
        <v>28200</v>
      </c>
      <c r="I3" s="12">
        <f t="shared" si="0"/>
        <v>70.5</v>
      </c>
      <c r="J3" s="11">
        <v>56400</v>
      </c>
      <c r="K3" s="11">
        <f>G3-0</f>
        <v>40000</v>
      </c>
      <c r="L3" s="11">
        <v>54900</v>
      </c>
      <c r="M3" s="13">
        <v>122</v>
      </c>
      <c r="N3" s="14">
        <v>285.60000000000002</v>
      </c>
      <c r="O3" s="15">
        <v>0.8</v>
      </c>
      <c r="P3" s="15">
        <v>0.8</v>
      </c>
      <c r="Q3" s="11">
        <f t="shared" si="1"/>
        <v>327.86885245901641</v>
      </c>
      <c r="R3" s="11">
        <f t="shared" si="2"/>
        <v>50000</v>
      </c>
      <c r="S3" s="16">
        <f t="shared" si="3"/>
        <v>1.1478420569329659</v>
      </c>
      <c r="T3" s="15">
        <v>122</v>
      </c>
      <c r="U3" s="9" t="s">
        <v>28</v>
      </c>
      <c r="V3" s="9" t="s">
        <v>29</v>
      </c>
      <c r="W3" s="9" t="s">
        <v>34</v>
      </c>
      <c r="X3" s="9" t="s">
        <v>31</v>
      </c>
    </row>
    <row r="4" spans="1:24" x14ac:dyDescent="0.25">
      <c r="A4" s="17" t="s">
        <v>43</v>
      </c>
      <c r="B4" s="17" t="s">
        <v>44</v>
      </c>
      <c r="C4" s="18">
        <v>45378</v>
      </c>
      <c r="D4" s="19">
        <v>280000</v>
      </c>
      <c r="E4" s="17" t="s">
        <v>26</v>
      </c>
      <c r="F4" s="17" t="s">
        <v>27</v>
      </c>
      <c r="G4" s="19">
        <v>280000</v>
      </c>
      <c r="H4" s="19">
        <v>141800</v>
      </c>
      <c r="I4" s="20">
        <f t="shared" si="0"/>
        <v>50.642857142857146</v>
      </c>
      <c r="J4" s="19">
        <v>288514</v>
      </c>
      <c r="K4" s="19">
        <f>G4-113014</f>
        <v>166986</v>
      </c>
      <c r="L4" s="19">
        <v>175500</v>
      </c>
      <c r="M4" s="21">
        <v>390</v>
      </c>
      <c r="N4" s="22">
        <v>190</v>
      </c>
      <c r="O4" s="23">
        <v>1.7010000000000001</v>
      </c>
      <c r="P4" s="23">
        <v>1.7010000000000001</v>
      </c>
      <c r="Q4" s="19">
        <f t="shared" si="1"/>
        <v>428.16923076923075</v>
      </c>
      <c r="R4" s="19">
        <f t="shared" si="2"/>
        <v>98169.312169312165</v>
      </c>
      <c r="S4" s="24">
        <f t="shared" si="3"/>
        <v>2.2536573041623544</v>
      </c>
      <c r="T4" s="23">
        <v>390</v>
      </c>
      <c r="U4" s="17" t="s">
        <v>28</v>
      </c>
      <c r="V4" s="17" t="s">
        <v>29</v>
      </c>
      <c r="W4" s="17" t="s">
        <v>34</v>
      </c>
      <c r="X4" s="17" t="s">
        <v>31</v>
      </c>
    </row>
    <row r="5" spans="1:24" x14ac:dyDescent="0.25">
      <c r="A5" s="9" t="s">
        <v>45</v>
      </c>
      <c r="B5" s="9" t="s">
        <v>46</v>
      </c>
      <c r="C5" s="10">
        <v>45384</v>
      </c>
      <c r="D5" s="11">
        <v>220000</v>
      </c>
      <c r="E5" s="9" t="s">
        <v>26</v>
      </c>
      <c r="F5" s="9" t="s">
        <v>27</v>
      </c>
      <c r="G5" s="11">
        <v>220000</v>
      </c>
      <c r="H5" s="11">
        <v>79900</v>
      </c>
      <c r="I5" s="12">
        <f t="shared" si="0"/>
        <v>36.318181818181813</v>
      </c>
      <c r="J5" s="11">
        <v>185790</v>
      </c>
      <c r="K5" s="11">
        <f>G5-138090</f>
        <v>81910</v>
      </c>
      <c r="L5" s="11">
        <v>47700</v>
      </c>
      <c r="M5" s="13">
        <v>106</v>
      </c>
      <c r="N5" s="14">
        <v>100</v>
      </c>
      <c r="O5" s="15">
        <v>0.24299999999999999</v>
      </c>
      <c r="P5" s="15">
        <v>0.24299999999999999</v>
      </c>
      <c r="Q5" s="11">
        <f t="shared" si="1"/>
        <v>772.7358490566038</v>
      </c>
      <c r="R5" s="11">
        <f t="shared" si="2"/>
        <v>337078.18930041156</v>
      </c>
      <c r="S5" s="16">
        <f t="shared" si="3"/>
        <v>7.738250443076482</v>
      </c>
      <c r="T5" s="15">
        <v>106</v>
      </c>
      <c r="U5" s="9" t="s">
        <v>28</v>
      </c>
      <c r="V5" s="9" t="s">
        <v>29</v>
      </c>
      <c r="W5" s="9" t="s">
        <v>34</v>
      </c>
      <c r="X5" s="9" t="s">
        <v>31</v>
      </c>
    </row>
    <row r="6" spans="1:24" x14ac:dyDescent="0.25">
      <c r="A6" s="9" t="s">
        <v>47</v>
      </c>
      <c r="B6" s="9" t="s">
        <v>48</v>
      </c>
      <c r="C6" s="10">
        <v>45828</v>
      </c>
      <c r="D6" s="11">
        <v>24900</v>
      </c>
      <c r="E6" s="9" t="s">
        <v>26</v>
      </c>
      <c r="F6" s="9" t="s">
        <v>27</v>
      </c>
      <c r="G6" s="11">
        <v>24900</v>
      </c>
      <c r="H6" s="11">
        <v>15800</v>
      </c>
      <c r="I6" s="12">
        <f t="shared" si="0"/>
        <v>63.453815261044177</v>
      </c>
      <c r="J6" s="11">
        <v>31582</v>
      </c>
      <c r="K6" s="11">
        <f>G6-4582</f>
        <v>20318</v>
      </c>
      <c r="L6" s="11">
        <v>27000</v>
      </c>
      <c r="M6" s="13">
        <v>60</v>
      </c>
      <c r="N6" s="14">
        <v>240</v>
      </c>
      <c r="O6" s="15">
        <v>0.33100000000000002</v>
      </c>
      <c r="P6" s="15">
        <v>0.33100000000000002</v>
      </c>
      <c r="Q6" s="11">
        <f t="shared" si="1"/>
        <v>338.63333333333333</v>
      </c>
      <c r="R6" s="11">
        <f t="shared" si="2"/>
        <v>61383.685800604224</v>
      </c>
      <c r="S6" s="16">
        <f t="shared" si="3"/>
        <v>1.4091755234298491</v>
      </c>
      <c r="T6" s="15">
        <v>60</v>
      </c>
      <c r="U6" s="9" t="s">
        <v>28</v>
      </c>
      <c r="V6" s="9" t="s">
        <v>29</v>
      </c>
      <c r="W6" s="9" t="s">
        <v>34</v>
      </c>
      <c r="X6" s="9" t="s">
        <v>31</v>
      </c>
    </row>
    <row r="7" spans="1:24" x14ac:dyDescent="0.25">
      <c r="A7" s="9" t="s">
        <v>51</v>
      </c>
      <c r="B7" s="9" t="s">
        <v>52</v>
      </c>
      <c r="C7" s="10">
        <v>45128</v>
      </c>
      <c r="D7" s="11">
        <v>96000</v>
      </c>
      <c r="E7" s="9" t="s">
        <v>26</v>
      </c>
      <c r="F7" s="9" t="s">
        <v>37</v>
      </c>
      <c r="G7" s="11">
        <v>96000</v>
      </c>
      <c r="H7" s="11">
        <v>41300</v>
      </c>
      <c r="I7" s="12">
        <f t="shared" si="0"/>
        <v>43.020833333333336</v>
      </c>
      <c r="J7" s="11">
        <v>81009</v>
      </c>
      <c r="K7" s="11">
        <f>G7-47759</f>
        <v>48241</v>
      </c>
      <c r="L7" s="11">
        <v>33250</v>
      </c>
      <c r="M7" s="13">
        <v>133</v>
      </c>
      <c r="N7" s="14">
        <v>446</v>
      </c>
      <c r="O7" s="15">
        <v>0.68100000000000005</v>
      </c>
      <c r="P7" s="15">
        <v>0.33</v>
      </c>
      <c r="Q7" s="11">
        <f t="shared" si="1"/>
        <v>362.71428571428572</v>
      </c>
      <c r="R7" s="11">
        <f t="shared" si="2"/>
        <v>70838.472834067536</v>
      </c>
      <c r="S7" s="16">
        <f t="shared" si="3"/>
        <v>1.6262275673569222</v>
      </c>
      <c r="T7" s="15">
        <v>133</v>
      </c>
      <c r="U7" s="9" t="s">
        <v>53</v>
      </c>
      <c r="V7" s="9" t="s">
        <v>29</v>
      </c>
      <c r="W7" s="9" t="s">
        <v>39</v>
      </c>
      <c r="X7" s="9" t="s">
        <v>31</v>
      </c>
    </row>
    <row r="8" spans="1:24" x14ac:dyDescent="0.25">
      <c r="A8" s="17" t="s">
        <v>54</v>
      </c>
      <c r="B8" s="17" t="s">
        <v>55</v>
      </c>
      <c r="C8" s="18">
        <v>45498</v>
      </c>
      <c r="D8" s="19">
        <v>59900</v>
      </c>
      <c r="E8" s="17" t="s">
        <v>26</v>
      </c>
      <c r="F8" s="17" t="s">
        <v>27</v>
      </c>
      <c r="G8" s="19">
        <v>59900</v>
      </c>
      <c r="H8" s="19">
        <v>24800</v>
      </c>
      <c r="I8" s="20">
        <f t="shared" si="0"/>
        <v>41.402337228714522</v>
      </c>
      <c r="J8" s="19">
        <v>62141</v>
      </c>
      <c r="K8" s="19">
        <f>G8-31991</f>
        <v>27909</v>
      </c>
      <c r="L8" s="19">
        <v>30150</v>
      </c>
      <c r="M8" s="21">
        <v>67</v>
      </c>
      <c r="N8" s="22">
        <v>224</v>
      </c>
      <c r="O8" s="23">
        <v>0.34499999999999997</v>
      </c>
      <c r="P8" s="23">
        <v>0.34499999999999997</v>
      </c>
      <c r="Q8" s="19">
        <f t="shared" si="1"/>
        <v>416.55223880597015</v>
      </c>
      <c r="R8" s="19">
        <f t="shared" si="2"/>
        <v>80895.652173913055</v>
      </c>
      <c r="S8" s="24">
        <f t="shared" si="3"/>
        <v>1.8571086357647626</v>
      </c>
      <c r="T8" s="23">
        <v>67</v>
      </c>
      <c r="U8" s="17" t="s">
        <v>28</v>
      </c>
      <c r="V8" s="17" t="s">
        <v>29</v>
      </c>
      <c r="W8" s="17" t="s">
        <v>34</v>
      </c>
      <c r="X8" s="17" t="s">
        <v>31</v>
      </c>
    </row>
    <row r="9" spans="1:24" x14ac:dyDescent="0.25">
      <c r="A9" s="17" t="s">
        <v>56</v>
      </c>
      <c r="B9" s="17" t="s">
        <v>57</v>
      </c>
      <c r="C9" s="18">
        <v>45881</v>
      </c>
      <c r="D9" s="19">
        <v>165000</v>
      </c>
      <c r="E9" s="17" t="s">
        <v>26</v>
      </c>
      <c r="F9" s="17" t="s">
        <v>27</v>
      </c>
      <c r="G9" s="19">
        <v>165000</v>
      </c>
      <c r="H9" s="19">
        <v>84700</v>
      </c>
      <c r="I9" s="20">
        <f t="shared" si="0"/>
        <v>51.333333333333329</v>
      </c>
      <c r="J9" s="19">
        <v>168965</v>
      </c>
      <c r="K9" s="19">
        <f>G9-83465</f>
        <v>81535</v>
      </c>
      <c r="L9" s="19">
        <v>85500</v>
      </c>
      <c r="M9" s="21">
        <v>190</v>
      </c>
      <c r="N9" s="22">
        <v>233</v>
      </c>
      <c r="O9" s="23">
        <v>1.016</v>
      </c>
      <c r="P9" s="23">
        <v>1.016</v>
      </c>
      <c r="Q9" s="19">
        <f t="shared" si="1"/>
        <v>429.13157894736844</v>
      </c>
      <c r="R9" s="19">
        <f t="shared" si="2"/>
        <v>80250.984251968504</v>
      </c>
      <c r="S9" s="24">
        <f t="shared" si="3"/>
        <v>1.8423090966934919</v>
      </c>
      <c r="T9" s="23">
        <v>190</v>
      </c>
      <c r="U9" s="17" t="s">
        <v>28</v>
      </c>
      <c r="V9" s="17" t="s">
        <v>29</v>
      </c>
      <c r="W9" s="17" t="s">
        <v>34</v>
      </c>
      <c r="X9" s="17" t="s">
        <v>31</v>
      </c>
    </row>
    <row r="10" spans="1:24" x14ac:dyDescent="0.25">
      <c r="A10" s="9" t="s">
        <v>58</v>
      </c>
      <c r="B10" s="9" t="s">
        <v>59</v>
      </c>
      <c r="C10" s="10">
        <v>45757</v>
      </c>
      <c r="D10" s="11">
        <v>299000</v>
      </c>
      <c r="E10" s="9" t="s">
        <v>26</v>
      </c>
      <c r="F10" s="9" t="s">
        <v>27</v>
      </c>
      <c r="G10" s="11">
        <v>299000</v>
      </c>
      <c r="H10" s="11">
        <v>143200</v>
      </c>
      <c r="I10" s="12">
        <f t="shared" si="0"/>
        <v>47.892976588628763</v>
      </c>
      <c r="J10" s="11">
        <v>283949</v>
      </c>
      <c r="K10" s="11">
        <f>G10-225449</f>
        <v>73551</v>
      </c>
      <c r="L10" s="11">
        <v>58500</v>
      </c>
      <c r="M10" s="13">
        <v>130</v>
      </c>
      <c r="N10" s="14">
        <v>156</v>
      </c>
      <c r="O10" s="15">
        <v>0.46600000000000003</v>
      </c>
      <c r="P10" s="15">
        <v>0.46600000000000003</v>
      </c>
      <c r="Q10" s="11">
        <f t="shared" si="1"/>
        <v>565.77692307692303</v>
      </c>
      <c r="R10" s="11">
        <f t="shared" si="2"/>
        <v>157834.76394849786</v>
      </c>
      <c r="S10" s="16">
        <f t="shared" si="3"/>
        <v>3.6233876021234588</v>
      </c>
      <c r="T10" s="15">
        <v>130</v>
      </c>
      <c r="U10" s="9" t="s">
        <v>28</v>
      </c>
      <c r="V10" s="9" t="s">
        <v>29</v>
      </c>
      <c r="W10" s="9" t="s">
        <v>30</v>
      </c>
      <c r="X10" s="9" t="s">
        <v>31</v>
      </c>
    </row>
    <row r="11" spans="1:24" ht="15.75" thickBot="1" x14ac:dyDescent="0.3">
      <c r="A11" s="17"/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19"/>
      <c r="M11" s="21"/>
      <c r="N11" s="22"/>
      <c r="O11" s="23"/>
      <c r="P11" s="23"/>
      <c r="Q11" s="19"/>
      <c r="R11" s="19"/>
      <c r="S11" s="24"/>
      <c r="T11" s="23"/>
      <c r="U11" s="17"/>
      <c r="V11" s="17"/>
      <c r="W11" s="17"/>
      <c r="X11" s="17"/>
    </row>
    <row r="12" spans="1:24" ht="15.75" thickTop="1" x14ac:dyDescent="0.25">
      <c r="A12" s="33"/>
      <c r="B12" s="33"/>
      <c r="C12" s="34" t="s">
        <v>60</v>
      </c>
      <c r="D12" s="35">
        <f>+SUM(D2:D11)</f>
        <v>1232800</v>
      </c>
      <c r="E12" s="33"/>
      <c r="F12" s="33"/>
      <c r="G12" s="35">
        <f>+SUM(G2:G11)</f>
        <v>1232800</v>
      </c>
      <c r="H12" s="35">
        <f>+SUM(H2:H11)</f>
        <v>586900</v>
      </c>
      <c r="I12" s="36"/>
      <c r="J12" s="35">
        <f>+SUM(J2:J11)</f>
        <v>1222425</v>
      </c>
      <c r="K12" s="35">
        <f>+SUM(K2:K11)</f>
        <v>588450</v>
      </c>
      <c r="L12" s="35">
        <f>+SUM(L2:L11)</f>
        <v>576575</v>
      </c>
      <c r="M12" s="37">
        <f>+SUM(M2:M11)</f>
        <v>1304</v>
      </c>
      <c r="N12" s="38"/>
      <c r="O12" s="39">
        <f>+SUM(O2:O11)</f>
        <v>16.023000000000003</v>
      </c>
      <c r="P12" s="39">
        <f>+SUM(P2:P11)</f>
        <v>10.452</v>
      </c>
      <c r="Q12" s="35"/>
      <c r="R12" s="35"/>
      <c r="S12" s="40"/>
      <c r="T12" s="39"/>
      <c r="U12" s="33"/>
      <c r="V12" s="33"/>
      <c r="W12" s="33"/>
      <c r="X12" s="33"/>
    </row>
    <row r="13" spans="1:24" x14ac:dyDescent="0.25">
      <c r="A13" s="25"/>
      <c r="B13" s="25"/>
      <c r="C13" s="26"/>
      <c r="D13" s="27"/>
      <c r="E13" s="25"/>
      <c r="F13" s="25"/>
      <c r="G13" s="27"/>
      <c r="H13" s="27" t="s">
        <v>61</v>
      </c>
      <c r="I13" s="28">
        <f>H12/G12*100</f>
        <v>47.607073329007136</v>
      </c>
      <c r="J13" s="27"/>
      <c r="K13" s="27"/>
      <c r="L13" s="27" t="s">
        <v>63</v>
      </c>
      <c r="M13" s="29"/>
      <c r="N13" s="30"/>
      <c r="O13" s="31" t="s">
        <v>63</v>
      </c>
      <c r="P13" s="31"/>
      <c r="Q13" s="27"/>
      <c r="R13" s="27" t="s">
        <v>63</v>
      </c>
      <c r="S13" s="32"/>
      <c r="T13" s="31"/>
      <c r="U13" s="25"/>
      <c r="V13" s="25"/>
      <c r="W13" s="25"/>
      <c r="X13" s="25"/>
    </row>
    <row r="14" spans="1:24" x14ac:dyDescent="0.25">
      <c r="A14" s="41"/>
      <c r="B14" s="41"/>
      <c r="C14" s="42"/>
      <c r="D14" s="43"/>
      <c r="E14" s="41"/>
      <c r="F14" s="41"/>
      <c r="G14" s="43"/>
      <c r="H14" s="43" t="s">
        <v>62</v>
      </c>
      <c r="I14" s="44">
        <f>STDEV(I2:I11)</f>
        <v>10.886550521031056</v>
      </c>
      <c r="J14" s="43"/>
      <c r="K14" s="43"/>
      <c r="L14" s="43" t="s">
        <v>64</v>
      </c>
      <c r="M14" s="48">
        <f>K12/M12</f>
        <v>451.26533742331287</v>
      </c>
      <c r="N14" s="45"/>
      <c r="O14" s="46" t="s">
        <v>65</v>
      </c>
      <c r="P14" s="46">
        <f>K12/O12</f>
        <v>36725.332334768762</v>
      </c>
      <c r="Q14" s="43"/>
      <c r="R14" s="43" t="s">
        <v>66</v>
      </c>
      <c r="S14" s="47">
        <f>K12/O12/43560</f>
        <v>0.84309762017375489</v>
      </c>
      <c r="T14" s="46"/>
      <c r="U14" s="41"/>
      <c r="V14" s="41"/>
      <c r="W14" s="41"/>
      <c r="X14" s="41"/>
    </row>
    <row r="16" spans="1:24" x14ac:dyDescent="0.25">
      <c r="M16" t="s">
        <v>69</v>
      </c>
      <c r="O16" s="49" t="s">
        <v>68</v>
      </c>
    </row>
    <row r="17" spans="1:24" x14ac:dyDescent="0.25">
      <c r="A17" t="s">
        <v>67</v>
      </c>
    </row>
    <row r="18" spans="1:24" s="49" customFormat="1" x14ac:dyDescent="0.25">
      <c r="A18" s="58" t="s">
        <v>49</v>
      </c>
      <c r="B18" s="58" t="s">
        <v>50</v>
      </c>
      <c r="C18" s="59">
        <v>45437</v>
      </c>
      <c r="D18" s="60">
        <v>30000</v>
      </c>
      <c r="E18" s="58" t="s">
        <v>26</v>
      </c>
      <c r="F18" s="58" t="s">
        <v>27</v>
      </c>
      <c r="G18" s="60">
        <v>30000</v>
      </c>
      <c r="H18" s="60">
        <v>42500</v>
      </c>
      <c r="I18" s="61">
        <f>H18/G18*100</f>
        <v>141.66666666666669</v>
      </c>
      <c r="J18" s="60">
        <v>100820</v>
      </c>
      <c r="K18" s="60">
        <f>G18-28820</f>
        <v>1180</v>
      </c>
      <c r="L18" s="60">
        <v>72000</v>
      </c>
      <c r="M18" s="62">
        <v>160</v>
      </c>
      <c r="N18" s="63">
        <v>198</v>
      </c>
      <c r="O18" s="64">
        <v>0.72699999999999998</v>
      </c>
      <c r="P18" s="64">
        <v>0.72699999999999998</v>
      </c>
      <c r="Q18" s="60">
        <f>K18/M18</f>
        <v>7.375</v>
      </c>
      <c r="R18" s="60">
        <f>K18/O18</f>
        <v>1623.1086657496562</v>
      </c>
      <c r="S18" s="65">
        <f>K18/O18/43560</f>
        <v>3.7261447790396147E-2</v>
      </c>
      <c r="T18" s="64">
        <v>160</v>
      </c>
      <c r="U18" s="58" t="s">
        <v>28</v>
      </c>
      <c r="V18" s="58" t="s">
        <v>29</v>
      </c>
      <c r="W18" s="58" t="s">
        <v>34</v>
      </c>
      <c r="X18" s="58" t="s">
        <v>31</v>
      </c>
    </row>
    <row r="19" spans="1:24" s="49" customFormat="1" x14ac:dyDescent="0.25">
      <c r="A19" s="58" t="s">
        <v>40</v>
      </c>
      <c r="B19" s="58" t="s">
        <v>41</v>
      </c>
      <c r="C19" s="59">
        <v>45950</v>
      </c>
      <c r="D19" s="60">
        <v>20000</v>
      </c>
      <c r="E19" s="58" t="s">
        <v>26</v>
      </c>
      <c r="F19" s="58" t="s">
        <v>37</v>
      </c>
      <c r="G19" s="60">
        <v>20000</v>
      </c>
      <c r="H19" s="60">
        <v>47300</v>
      </c>
      <c r="I19" s="61">
        <f>H19/G19*100</f>
        <v>236.50000000000003</v>
      </c>
      <c r="J19" s="60">
        <v>94620</v>
      </c>
      <c r="K19" s="60">
        <f>G19-0</f>
        <v>20000</v>
      </c>
      <c r="L19" s="60">
        <v>94620</v>
      </c>
      <c r="M19" s="62">
        <v>414.6</v>
      </c>
      <c r="N19" s="63">
        <v>70</v>
      </c>
      <c r="O19" s="64">
        <v>0.38900000000000001</v>
      </c>
      <c r="P19" s="64">
        <v>0.38900000000000001</v>
      </c>
      <c r="Q19" s="60">
        <f>K19/M19</f>
        <v>48.239266763145196</v>
      </c>
      <c r="R19" s="60">
        <f>K19/O19</f>
        <v>51413.881748071981</v>
      </c>
      <c r="S19" s="65">
        <f>K19/O19/43560</f>
        <v>1.1803003156123044</v>
      </c>
      <c r="T19" s="64">
        <v>414.6</v>
      </c>
      <c r="U19" s="58" t="s">
        <v>42</v>
      </c>
      <c r="V19" s="58" t="s">
        <v>29</v>
      </c>
      <c r="W19" s="58" t="s">
        <v>39</v>
      </c>
      <c r="X19" s="58" t="s">
        <v>31</v>
      </c>
    </row>
    <row r="20" spans="1:24" s="49" customFormat="1" x14ac:dyDescent="0.25">
      <c r="A20" s="50" t="s">
        <v>35</v>
      </c>
      <c r="B20" s="50" t="s">
        <v>36</v>
      </c>
      <c r="C20" s="51">
        <v>45793</v>
      </c>
      <c r="D20" s="52">
        <v>150000</v>
      </c>
      <c r="E20" s="50" t="s">
        <v>26</v>
      </c>
      <c r="F20" s="50" t="s">
        <v>37</v>
      </c>
      <c r="G20" s="52">
        <v>150000</v>
      </c>
      <c r="H20" s="52">
        <v>25300</v>
      </c>
      <c r="I20" s="53">
        <f>H20/G20*100</f>
        <v>16.866666666666667</v>
      </c>
      <c r="J20" s="52">
        <v>40504</v>
      </c>
      <c r="K20" s="52">
        <f>G20-23244</f>
        <v>126756</v>
      </c>
      <c r="L20" s="52">
        <v>17260</v>
      </c>
      <c r="M20" s="54">
        <v>150</v>
      </c>
      <c r="N20" s="55">
        <v>188</v>
      </c>
      <c r="O20" s="56">
        <v>0</v>
      </c>
      <c r="P20" s="56">
        <v>0.64700000000000002</v>
      </c>
      <c r="Q20" s="52">
        <f>K20/M20</f>
        <v>845.04</v>
      </c>
      <c r="R20" s="52" t="e">
        <f>K20/O20</f>
        <v>#DIV/0!</v>
      </c>
      <c r="S20" s="57" t="e">
        <f>K20/O20/43560</f>
        <v>#DIV/0!</v>
      </c>
      <c r="T20" s="56">
        <v>150</v>
      </c>
      <c r="U20" s="50" t="s">
        <v>38</v>
      </c>
      <c r="V20" s="50" t="s">
        <v>29</v>
      </c>
      <c r="W20" s="50" t="s">
        <v>39</v>
      </c>
      <c r="X20" s="50" t="s">
        <v>31</v>
      </c>
    </row>
  </sheetData>
  <pageMargins left="0.25" right="0.25" top="0.75" bottom="0.75" header="0.3" footer="0.3"/>
  <pageSetup paperSize="5" orientation="landscape" r:id="rId1"/>
  <headerFooter>
    <oddHeader>&amp;LSmallwood 
Sub Rate&amp;CHay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2026-01-19T20:42:56Z</cp:lastPrinted>
  <dcterms:created xsi:type="dcterms:W3CDTF">2026-01-19T20:28:37Z</dcterms:created>
  <dcterms:modified xsi:type="dcterms:W3CDTF">2026-02-19T16:27:42Z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