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9C1E309D-E41D-4B16-9AF3-7C2A1969B5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.C.F. Analys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J22" i="1"/>
  <c r="H22" i="1"/>
  <c r="G22" i="1"/>
  <c r="D22" i="1"/>
  <c r="L21" i="1"/>
  <c r="N21" i="1" s="1"/>
  <c r="I21" i="1"/>
  <c r="L20" i="1"/>
  <c r="P20" i="1" s="1"/>
  <c r="I20" i="1"/>
  <c r="L19" i="1"/>
  <c r="N19" i="1" s="1"/>
  <c r="I19" i="1"/>
  <c r="L18" i="1"/>
  <c r="P18" i="1" s="1"/>
  <c r="I18" i="1"/>
  <c r="L17" i="1"/>
  <c r="P17" i="1" s="1"/>
  <c r="I17" i="1"/>
  <c r="L16" i="1"/>
  <c r="P16" i="1" s="1"/>
  <c r="I16" i="1"/>
  <c r="L15" i="1"/>
  <c r="P15" i="1" s="1"/>
  <c r="I15" i="1"/>
  <c r="L14" i="1"/>
  <c r="N14" i="1" s="1"/>
  <c r="I14" i="1"/>
  <c r="L13" i="1"/>
  <c r="P13" i="1" s="1"/>
  <c r="I13" i="1"/>
  <c r="L12" i="1"/>
  <c r="P12" i="1" s="1"/>
  <c r="I12" i="1"/>
  <c r="L11" i="1"/>
  <c r="N11" i="1" s="1"/>
  <c r="I11" i="1"/>
  <c r="L10" i="1"/>
  <c r="P10" i="1" s="1"/>
  <c r="I10" i="1"/>
  <c r="L9" i="1"/>
  <c r="P9" i="1" s="1"/>
  <c r="I9" i="1"/>
  <c r="L8" i="1"/>
  <c r="P8" i="1" s="1"/>
  <c r="I8" i="1"/>
  <c r="L7" i="1"/>
  <c r="P7" i="1" s="1"/>
  <c r="I7" i="1"/>
  <c r="L6" i="1"/>
  <c r="P6" i="1" s="1"/>
  <c r="I6" i="1"/>
  <c r="L5" i="1"/>
  <c r="N5" i="1" s="1"/>
  <c r="I5" i="1"/>
  <c r="L4" i="1"/>
  <c r="N4" i="1" s="1"/>
  <c r="I4" i="1"/>
  <c r="L3" i="1"/>
  <c r="N3" i="1" s="1"/>
  <c r="I3" i="1"/>
  <c r="L2" i="1"/>
  <c r="P2" i="1" s="1"/>
  <c r="I2" i="1"/>
  <c r="P11" i="1" l="1"/>
  <c r="N9" i="1"/>
  <c r="I24" i="1"/>
  <c r="I23" i="1"/>
  <c r="P5" i="1"/>
  <c r="P3" i="1"/>
  <c r="N13" i="1"/>
  <c r="N17" i="1"/>
  <c r="P19" i="1"/>
  <c r="P21" i="1"/>
  <c r="N8" i="1"/>
  <c r="N10" i="1"/>
  <c r="N12" i="1"/>
  <c r="L22" i="1"/>
  <c r="N23" i="1" s="1"/>
  <c r="N2" i="1"/>
  <c r="Q23" i="1" s="1"/>
  <c r="P14" i="1"/>
  <c r="P4" i="1"/>
  <c r="N7" i="1"/>
  <c r="N16" i="1"/>
  <c r="N6" i="1"/>
  <c r="N15" i="1"/>
  <c r="N20" i="1"/>
  <c r="N18" i="1"/>
  <c r="P22" i="1" l="1"/>
  <c r="N24" i="1"/>
  <c r="R9" i="1" s="1"/>
  <c r="R13" i="1" l="1"/>
  <c r="R15" i="1"/>
  <c r="R12" i="1"/>
  <c r="R19" i="1"/>
  <c r="R20" i="1"/>
  <c r="R5" i="1"/>
  <c r="R6" i="1"/>
  <c r="R22" i="1"/>
  <c r="R14" i="1"/>
  <c r="R11" i="1"/>
  <c r="R2" i="1"/>
  <c r="R21" i="1"/>
  <c r="R18" i="1"/>
  <c r="R4" i="1"/>
  <c r="R8" i="1"/>
  <c r="R10" i="1"/>
  <c r="R7" i="1"/>
  <c r="R17" i="1"/>
  <c r="R16" i="1"/>
  <c r="R3" i="1"/>
  <c r="Q24" i="1" l="1"/>
  <c r="S24" i="1"/>
</calcChain>
</file>

<file path=xl/sharedStrings.xml><?xml version="1.0" encoding="utf-8"?>
<sst xmlns="http://schemas.openxmlformats.org/spreadsheetml/2006/main" count="191" uniqueCount="84">
  <si>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</si>
  <si>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</si>
  <si>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</si>
  <si>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</si>
  <si>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</si>
  <si>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</si>
  <si>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</si>
  <si>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</si>
  <si>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</si>
  <si>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</si>
  <si>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</si>
  <si>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</si>
  <si>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</si>
  <si>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</si>
  <si>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</si>
  <si>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</si>
  <si>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</si>
  <si>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</si>
  <si>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</si>
  <si>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Other Parcels in Sale</t>
  </si>
  <si>
    <t>Land Table</t>
  </si>
  <si>
    <t>110-023-100-001-02</t>
  </si>
  <si>
    <t>1040 BIRCH RIDGE RD</t>
  </si>
  <si>
    <t>WD</t>
  </si>
  <si>
    <t>03-ARM'S LENGTH</t>
  </si>
  <si>
    <t>'4300</t>
  </si>
  <si>
    <t>1+ STORY</t>
  </si>
  <si>
    <t/>
  </si>
  <si>
    <t>TITTABAWASSEE RIVER</t>
  </si>
  <si>
    <t>110-023-100-001-18</t>
  </si>
  <si>
    <t>1340 BIRCH RIDGE RD</t>
  </si>
  <si>
    <t>RANCH</t>
  </si>
  <si>
    <t>110-120-000-007-00</t>
  </si>
  <si>
    <t>1501 ELMS PLACE</t>
  </si>
  <si>
    <t>110-120-000-010-00</t>
  </si>
  <si>
    <t>1471 BIRMA TRAIL</t>
  </si>
  <si>
    <t>110-120-000-011-00</t>
  </si>
  <si>
    <t>1461 BIRMA TRAIL</t>
  </si>
  <si>
    <t>19-MULTI PARCEL ARM'S LENGTH</t>
  </si>
  <si>
    <t>110-120-000-012-00</t>
  </si>
  <si>
    <t>110-120-000-022-00</t>
  </si>
  <si>
    <t>1395 BIRMA TRAIL</t>
  </si>
  <si>
    <t>110-120-000-023-10</t>
  </si>
  <si>
    <t>1383 BIRMA TRAIL</t>
  </si>
  <si>
    <t>110-150-000-004-00</t>
  </si>
  <si>
    <t>2469 ANDYS LANE</t>
  </si>
  <si>
    <t>110-150-000-005-00</t>
  </si>
  <si>
    <t>110-150-000-006-00</t>
  </si>
  <si>
    <t>2445 ANDYS LANE</t>
  </si>
  <si>
    <t>110-230-000-006-00</t>
  </si>
  <si>
    <t>1571 MAPLE POINT RD</t>
  </si>
  <si>
    <t>110-300-000-001-00</t>
  </si>
  <si>
    <t>1009 RADOV RD</t>
  </si>
  <si>
    <t>110-300-000-008-00</t>
  </si>
  <si>
    <t>1029 RADOV RD</t>
  </si>
  <si>
    <t>110-300-000-043-10</t>
  </si>
  <si>
    <t>1171 RADOV RD</t>
  </si>
  <si>
    <t>110-371-000-017-00</t>
  </si>
  <si>
    <t>2142 WALTER RD</t>
  </si>
  <si>
    <t>110-371-000-016-00</t>
  </si>
  <si>
    <t>110-371-000-018-00</t>
  </si>
  <si>
    <t>2144 WALTER RD</t>
  </si>
  <si>
    <t>110-375-000-332-00</t>
  </si>
  <si>
    <t>110-371-000-070-00</t>
  </si>
  <si>
    <t>2402 S WHITNEY BEACH RD</t>
  </si>
  <si>
    <t>110-371-000-074-00</t>
  </si>
  <si>
    <t>2418 S WHITNEY BEACH RD</t>
  </si>
  <si>
    <t>110-373-000-022-00</t>
  </si>
  <si>
    <t>1779 E RIVER DR</t>
  </si>
  <si>
    <t>110-374-000-008-00</t>
  </si>
  <si>
    <t>1971 E RIVER DR</t>
  </si>
  <si>
    <t>110-380-000-452-00</t>
  </si>
  <si>
    <t>1631 S WHITNEY RD</t>
  </si>
  <si>
    <t>110-380-000-451-00</t>
  </si>
  <si>
    <t>Totals:</t>
  </si>
  <si>
    <t>Sale. Ratio =&gt;</t>
  </si>
  <si>
    <t>Std. Dev. =&gt;</t>
  </si>
  <si>
    <t>E.C.F. =&gt;</t>
  </si>
  <si>
    <t>Ave. E.C.F. =&gt;</t>
  </si>
  <si>
    <t>Std. Deviation=&gt;</t>
  </si>
  <si>
    <t>Ave. Variance=&gt;</t>
  </si>
  <si>
    <t>Coefficient of Var=&gt;</t>
  </si>
  <si>
    <t>.81 in 2025</t>
  </si>
  <si>
    <t>Used .790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</si>
</sst>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_);[Red]\(\$#,##0\)"/>
    <numFmt numFmtId="165" formatCode="#0.00_);[Red]\(#0.00\)"/>
    <numFmt numFmtId="166" formatCode="#0.000_);[Red]\(#0.000\)"/>
    <numFmt numFmtId="167" formatCode="\$#,##0.00_);[Red]\(\$#,##0.00\)"/>
    <numFmt numFmtId="168" formatCode="#0.0000_);[Red]\(#0.0000\)"/>
  </numFmts>
  <fonts count="4" x14ac:knownFonts="1">
    <font>
      <b/>
      <sz val="11"/>
      <color indexed="8"/>
      <name val="Aptos Narrow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</patternFill>
    </fill>
    <fill>
      <patternFill patternType="solid">
        <fgColor rgb="FFA7E4CD"/>
      </patternFill>
    </fill>
    <fill>
      <patternFill patternType="solid">
        <f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38" fontId="1" fillId="2" borderId="1" xfId="0" applyNumberFormat="1" applyFont="1" applyFill="1" applyBorder="1" applyAlignment="1">
      <alignment horizontal="center"/>
    </xf>
    <xf numFmtId="167" fontId="1" fillId="2" borderId="1" xfId="0" applyNumberFormat="1" applyFont="1" applyFill="1" applyBorder="1" applyAlignment="1">
      <alignment horizontal="center"/>
    </xf>
    <xf numFmtId="168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3" borderId="1" xfId="0" applyFill="1" applyBorder="1"/>
    <xf numFmtId="14" fontId="0" fillId="3" borderId="1" xfId="0" applyNumberFormat="1" applyFill="1" applyBorder="1"/>
    <xf numFmtId="164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38" fontId="0" fillId="3" borderId="1" xfId="0" applyNumberFormat="1" applyFill="1" applyBorder="1"/>
    <xf numFmtId="167" fontId="0" fillId="3" borderId="1" xfId="0" applyNumberFormat="1" applyFill="1" applyBorder="1"/>
    <xf numFmtId="0" fontId="0" fillId="3" borderId="1" xfId="0" applyFill="1" applyBorder="1" applyAlignment="1">
      <alignment horizontal="right"/>
    </xf>
    <xf numFmtId="168" fontId="0" fillId="3" borderId="1" xfId="0" applyNumberFormat="1" applyFill="1" applyBorder="1"/>
    <xf numFmtId="0" fontId="0" fillId="4" borderId="1" xfId="0" applyFill="1" applyBorder="1"/>
    <xf numFmtId="14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38" fontId="0" fillId="4" borderId="1" xfId="0" applyNumberFormat="1" applyFill="1" applyBorder="1"/>
    <xf numFmtId="167" fontId="0" fillId="4" borderId="1" xfId="0" applyNumberFormat="1" applyFill="1" applyBorder="1"/>
    <xf numFmtId="0" fontId="0" fillId="4" borderId="1" xfId="0" applyFill="1" applyBorder="1" applyAlignment="1">
      <alignment horizontal="right"/>
    </xf>
    <xf numFmtId="168" fontId="0" fillId="4" borderId="1" xfId="0" applyNumberFormat="1" applyFill="1" applyBorder="1"/>
    <xf numFmtId="0" fontId="2" fillId="4" borderId="1" xfId="0" applyFont="1" applyFill="1" applyBorder="1"/>
    <xf numFmtId="14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  <xf numFmtId="38" fontId="2" fillId="4" borderId="1" xfId="0" applyNumberFormat="1" applyFont="1" applyFill="1" applyBorder="1"/>
    <xf numFmtId="167" fontId="2" fillId="4" borderId="1" xfId="0" applyNumberFormat="1" applyFont="1" applyFill="1" applyBorder="1"/>
    <xf numFmtId="0" fontId="2" fillId="4" borderId="1" xfId="0" applyFont="1" applyFill="1" applyBorder="1" applyAlignment="1">
      <alignment horizontal="right"/>
    </xf>
    <xf numFmtId="168" fontId="2" fillId="4" borderId="1" xfId="0" applyNumberFormat="1" applyFont="1" applyFill="1" applyBorder="1"/>
    <xf numFmtId="0" fontId="2" fillId="4" borderId="2" xfId="0" applyFont="1" applyFill="1" applyBorder="1"/>
    <xf numFmtId="14" fontId="2" fillId="4" borderId="2" xfId="0" applyNumberFormat="1" applyFont="1" applyFill="1" applyBorder="1"/>
    <xf numFmtId="164" fontId="2" fillId="4" borderId="2" xfId="0" applyNumberFormat="1" applyFont="1" applyFill="1" applyBorder="1"/>
    <xf numFmtId="165" fontId="2" fillId="4" borderId="2" xfId="0" applyNumberFormat="1" applyFont="1" applyFill="1" applyBorder="1"/>
    <xf numFmtId="166" fontId="2" fillId="4" borderId="2" xfId="0" applyNumberFormat="1" applyFont="1" applyFill="1" applyBorder="1"/>
    <xf numFmtId="38" fontId="2" fillId="4" borderId="2" xfId="0" applyNumberFormat="1" applyFont="1" applyFill="1" applyBorder="1"/>
    <xf numFmtId="167" fontId="2" fillId="4" borderId="2" xfId="0" applyNumberFormat="1" applyFont="1" applyFill="1" applyBorder="1"/>
    <xf numFmtId="0" fontId="2" fillId="4" borderId="2" xfId="0" applyFont="1" applyFill="1" applyBorder="1" applyAlignment="1">
      <alignment horizontal="right"/>
    </xf>
    <xf numFmtId="168" fontId="2" fillId="4" borderId="2" xfId="0" applyNumberFormat="1" applyFont="1" applyFill="1" applyBorder="1"/>
    <xf numFmtId="0" fontId="2" fillId="4" borderId="3" xfId="0" applyFont="1" applyFill="1" applyBorder="1"/>
    <xf numFmtId="14" fontId="2" fillId="4" borderId="3" xfId="0" applyNumberFormat="1" applyFont="1" applyFill="1" applyBorder="1"/>
    <xf numFmtId="164" fontId="2" fillId="4" borderId="3" xfId="0" applyNumberFormat="1" applyFont="1" applyFill="1" applyBorder="1"/>
    <xf numFmtId="165" fontId="2" fillId="4" borderId="3" xfId="0" applyNumberFormat="1" applyFont="1" applyFill="1" applyBorder="1"/>
    <xf numFmtId="166" fontId="2" fillId="4" borderId="3" xfId="0" applyNumberFormat="1" applyFont="1" applyFill="1" applyBorder="1"/>
    <xf numFmtId="38" fontId="2" fillId="4" borderId="3" xfId="0" applyNumberFormat="1" applyFont="1" applyFill="1" applyBorder="1"/>
    <xf numFmtId="167" fontId="2" fillId="4" borderId="3" xfId="0" applyNumberFormat="1" applyFont="1" applyFill="1" applyBorder="1"/>
    <xf numFmtId="168" fontId="2" fillId="4" borderId="3" xfId="0" applyNumberFormat="1" applyFont="1" applyFill="1" applyBorder="1"/>
    <xf numFmtId="168" fontId="2" fillId="4" borderId="3" xfId="0" applyNumberFormat="1" applyFont="1" applyFill="1" applyBorder="1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"/>
  <sheetViews>
    <sheetView tabSelected="1" view="pageLayout" zoomScaleNormal="100" workbookViewId="0">
      <selection activeCell="M28" sqref="M28"/>
    </sheetView>
  </sheetViews>
  <sheetFormatPr defaultRowHeight="15" x14ac:dyDescent="0.25"/>
  <cols>
    <col min="1" max="1" width="17.85546875" customWidth="1" collapsed="1"/>
    <col min="2" max="2" width="27.7109375" bestFit="1" customWidth="1" collapsed="1"/>
    <col min="3" max="3" width="12" customWidth="1" collapsed="1"/>
    <col min="4" max="4" width="10.7109375" customWidth="1" collapsed="1"/>
    <col min="5" max="5" width="6.42578125" customWidth="1" collapsed="1"/>
    <col min="6" max="6" width="32.7109375" bestFit="1" customWidth="1" collapsed="1"/>
    <col min="7" max="7" width="12.7109375" bestFit="1" customWidth="1" collapsed="1"/>
    <col min="8" max="8" width="14.140625" customWidth="1" collapsed="1"/>
    <col min="9" max="9" width="12.42578125" customWidth="1" collapsed="1"/>
    <col min="10" max="10" width="12.140625" customWidth="1" collapsed="1"/>
    <col min="11" max="11" width="11.7109375" customWidth="1" collapsed="1"/>
    <col min="12" max="12" width="13.85546875" customWidth="1" collapsed="1"/>
    <col min="13" max="13" width="12.42578125" customWidth="1" collapsed="1"/>
    <col min="14" max="14" width="7.85546875" customWidth="1" collapsed="1"/>
    <col min="15" max="16" width="9.85546875" customWidth="1" collapsed="1"/>
    <col min="17" max="17" width="10.7109375" bestFit="1" customWidth="1" collapsed="1"/>
    <col min="18" max="18" width="17.85546875" customWidth="1" collapsed="1"/>
    <col min="19" max="19" width="15.7109375" bestFit="1" customWidth="1" collapsed="1"/>
    <col min="20" max="20" width="39.7109375" bestFit="1" customWidth="1" collapsed="1"/>
    <col min="21" max="21" width="23.7109375" bestFit="1" customWidth="1" collapsed="1"/>
  </cols>
  <sheetData>
    <row r="1" spans="1:21" x14ac:dyDescent="0.2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1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5" t="s">
        <v>13</v>
      </c>
      <c r="O1" s="6" t="s">
        <v>14</v>
      </c>
      <c r="P1" s="7" t="s">
        <v>15</v>
      </c>
      <c r="Q1" s="9" t="s">
        <v>16</v>
      </c>
      <c r="R1" s="8" t="s">
        <v>17</v>
      </c>
      <c r="S1" s="1" t="s">
        <v>18</v>
      </c>
      <c r="T1" s="1" t="s">
        <v>19</v>
      </c>
      <c r="U1" s="1" t="s">
        <v>20</v>
      </c>
    </row>
    <row r="2" spans="1:21" x14ac:dyDescent="0.25">
      <c r="A2" s="10" t="s">
        <v>21</v>
      </c>
      <c r="B2" s="10" t="s">
        <v>22</v>
      </c>
      <c r="C2" s="11">
        <v>45978</v>
      </c>
      <c r="D2" s="12">
        <v>253000</v>
      </c>
      <c r="E2" s="10" t="s">
        <v>23</v>
      </c>
      <c r="F2" s="10" t="s">
        <v>24</v>
      </c>
      <c r="G2" s="12">
        <v>253000</v>
      </c>
      <c r="H2" s="12">
        <v>108500</v>
      </c>
      <c r="I2" s="13">
        <f t="shared" ref="I2:I21" si="0">H2/G2*100</f>
        <v>42.885375494071148</v>
      </c>
      <c r="J2" s="12">
        <v>246798</v>
      </c>
      <c r="K2" s="12">
        <v>86663</v>
      </c>
      <c r="L2" s="12">
        <f t="shared" ref="L2:L21" si="1">G2-K2</f>
        <v>166337</v>
      </c>
      <c r="M2" s="12">
        <v>197698</v>
      </c>
      <c r="N2" s="14">
        <f t="shared" ref="N2:N21" si="2">L2/M2</f>
        <v>0.84136915902032394</v>
      </c>
      <c r="O2" s="15">
        <v>1296</v>
      </c>
      <c r="P2" s="16">
        <f t="shared" ref="P2:P21" si="3">L2/O2</f>
        <v>128.34645061728395</v>
      </c>
      <c r="Q2" s="17" t="s">
        <v>25</v>
      </c>
      <c r="R2" s="18">
        <f>ABS(N24-N2)*100</f>
        <v>3.4055742424250801</v>
      </c>
      <c r="S2" s="10" t="s">
        <v>26</v>
      </c>
      <c r="T2" s="10" t="s">
        <v>27</v>
      </c>
      <c r="U2" s="10" t="s">
        <v>28</v>
      </c>
    </row>
    <row r="3" spans="1:21" x14ac:dyDescent="0.25">
      <c r="A3" s="10" t="s">
        <v>29</v>
      </c>
      <c r="B3" s="10" t="s">
        <v>30</v>
      </c>
      <c r="C3" s="11">
        <v>45086</v>
      </c>
      <c r="D3" s="12">
        <v>260000</v>
      </c>
      <c r="E3" s="10" t="s">
        <v>23</v>
      </c>
      <c r="F3" s="10" t="s">
        <v>24</v>
      </c>
      <c r="G3" s="12">
        <v>260000</v>
      </c>
      <c r="H3" s="12">
        <v>63800</v>
      </c>
      <c r="I3" s="13">
        <f t="shared" si="0"/>
        <v>24.53846153846154</v>
      </c>
      <c r="J3" s="12">
        <v>237486</v>
      </c>
      <c r="K3" s="12">
        <v>123398</v>
      </c>
      <c r="L3" s="12">
        <f t="shared" si="1"/>
        <v>136602</v>
      </c>
      <c r="M3" s="12">
        <v>140849</v>
      </c>
      <c r="N3" s="14">
        <f t="shared" si="2"/>
        <v>0.96984714126475868</v>
      </c>
      <c r="O3" s="15">
        <v>1540</v>
      </c>
      <c r="P3" s="16">
        <f t="shared" si="3"/>
        <v>88.702597402597405</v>
      </c>
      <c r="Q3" s="17" t="s">
        <v>25</v>
      </c>
      <c r="R3" s="18">
        <f>ABS(N24-N3)*100</f>
        <v>16.253372466868555</v>
      </c>
      <c r="S3" s="10" t="s">
        <v>31</v>
      </c>
      <c r="T3" s="10" t="s">
        <v>27</v>
      </c>
      <c r="U3" s="10" t="s">
        <v>28</v>
      </c>
    </row>
    <row r="4" spans="1:21" x14ac:dyDescent="0.25">
      <c r="A4" s="19" t="s">
        <v>32</v>
      </c>
      <c r="B4" s="19" t="s">
        <v>33</v>
      </c>
      <c r="C4" s="20">
        <v>45569</v>
      </c>
      <c r="D4" s="21">
        <v>85000</v>
      </c>
      <c r="E4" s="19" t="s">
        <v>23</v>
      </c>
      <c r="F4" s="19" t="s">
        <v>24</v>
      </c>
      <c r="G4" s="21">
        <v>85000</v>
      </c>
      <c r="H4" s="21">
        <v>35100</v>
      </c>
      <c r="I4" s="22">
        <f t="shared" si="0"/>
        <v>41.294117647058826</v>
      </c>
      <c r="J4" s="21">
        <v>78771</v>
      </c>
      <c r="K4" s="21">
        <v>34931</v>
      </c>
      <c r="L4" s="21">
        <f t="shared" si="1"/>
        <v>50069</v>
      </c>
      <c r="M4" s="21">
        <v>54123</v>
      </c>
      <c r="N4" s="23">
        <f t="shared" si="2"/>
        <v>0.92509653936404113</v>
      </c>
      <c r="O4" s="24">
        <v>748</v>
      </c>
      <c r="P4" s="25">
        <f t="shared" si="3"/>
        <v>66.93716577540107</v>
      </c>
      <c r="Q4" s="26" t="s">
        <v>25</v>
      </c>
      <c r="R4" s="27">
        <f>ABS(N24-N4)*100</f>
        <v>11.778312276796798</v>
      </c>
      <c r="S4" s="19" t="s">
        <v>26</v>
      </c>
      <c r="T4" s="19" t="s">
        <v>27</v>
      </c>
      <c r="U4" s="19" t="s">
        <v>28</v>
      </c>
    </row>
    <row r="5" spans="1:21" x14ac:dyDescent="0.25">
      <c r="A5" s="19" t="s">
        <v>34</v>
      </c>
      <c r="B5" s="19" t="s">
        <v>35</v>
      </c>
      <c r="C5" s="20">
        <v>45716</v>
      </c>
      <c r="D5" s="21">
        <v>167500</v>
      </c>
      <c r="E5" s="19" t="s">
        <v>23</v>
      </c>
      <c r="F5" s="19" t="s">
        <v>24</v>
      </c>
      <c r="G5" s="21">
        <v>167500</v>
      </c>
      <c r="H5" s="21">
        <v>77800</v>
      </c>
      <c r="I5" s="22">
        <f t="shared" si="0"/>
        <v>46.447761194029852</v>
      </c>
      <c r="J5" s="21">
        <v>181064</v>
      </c>
      <c r="K5" s="21">
        <v>30601</v>
      </c>
      <c r="L5" s="21">
        <f t="shared" si="1"/>
        <v>136899</v>
      </c>
      <c r="M5" s="21">
        <v>185756</v>
      </c>
      <c r="N5" s="23">
        <f t="shared" si="2"/>
        <v>0.73698292383556929</v>
      </c>
      <c r="O5" s="24">
        <v>2056</v>
      </c>
      <c r="P5" s="25">
        <f t="shared" si="3"/>
        <v>66.585116731517516</v>
      </c>
      <c r="Q5" s="26" t="s">
        <v>25</v>
      </c>
      <c r="R5" s="27">
        <f>ABS(N24-N5)*100</f>
        <v>7.0330492760503844</v>
      </c>
      <c r="S5" s="19" t="s">
        <v>26</v>
      </c>
      <c r="T5" s="19" t="s">
        <v>27</v>
      </c>
      <c r="U5" s="19" t="s">
        <v>28</v>
      </c>
    </row>
    <row r="6" spans="1:21" x14ac:dyDescent="0.25">
      <c r="A6" s="10" t="s">
        <v>36</v>
      </c>
      <c r="B6" s="10" t="s">
        <v>37</v>
      </c>
      <c r="C6" s="11">
        <v>45987</v>
      </c>
      <c r="D6" s="12">
        <v>140000</v>
      </c>
      <c r="E6" s="10" t="s">
        <v>23</v>
      </c>
      <c r="F6" s="10" t="s">
        <v>38</v>
      </c>
      <c r="G6" s="12">
        <v>140000</v>
      </c>
      <c r="H6" s="12">
        <v>71600</v>
      </c>
      <c r="I6" s="13">
        <f t="shared" si="0"/>
        <v>51.142857142857146</v>
      </c>
      <c r="J6" s="12">
        <v>145476</v>
      </c>
      <c r="K6" s="12">
        <v>61750</v>
      </c>
      <c r="L6" s="12">
        <f t="shared" si="1"/>
        <v>78250</v>
      </c>
      <c r="M6" s="12">
        <v>103365</v>
      </c>
      <c r="N6" s="14">
        <f t="shared" si="2"/>
        <v>0.75702607265515409</v>
      </c>
      <c r="O6" s="15">
        <v>1176</v>
      </c>
      <c r="P6" s="16">
        <f t="shared" si="3"/>
        <v>66.539115646258509</v>
      </c>
      <c r="Q6" s="17" t="s">
        <v>25</v>
      </c>
      <c r="R6" s="18">
        <f>ABS(N24-N6)*100</f>
        <v>5.0287343940919049</v>
      </c>
      <c r="S6" s="10" t="s">
        <v>26</v>
      </c>
      <c r="T6" s="10" t="s">
        <v>39</v>
      </c>
      <c r="U6" s="10" t="s">
        <v>28</v>
      </c>
    </row>
    <row r="7" spans="1:21" x14ac:dyDescent="0.25">
      <c r="A7" s="19" t="s">
        <v>40</v>
      </c>
      <c r="B7" s="19" t="s">
        <v>41</v>
      </c>
      <c r="C7" s="20">
        <v>45526</v>
      </c>
      <c r="D7" s="21">
        <v>86500</v>
      </c>
      <c r="E7" s="19" t="s">
        <v>23</v>
      </c>
      <c r="F7" s="19" t="s">
        <v>24</v>
      </c>
      <c r="G7" s="21">
        <v>86500</v>
      </c>
      <c r="H7" s="21">
        <v>27900</v>
      </c>
      <c r="I7" s="22">
        <f t="shared" si="0"/>
        <v>32.25433526011561</v>
      </c>
      <c r="J7" s="21">
        <v>81392</v>
      </c>
      <c r="K7" s="21">
        <v>31050</v>
      </c>
      <c r="L7" s="21">
        <f t="shared" si="1"/>
        <v>55450</v>
      </c>
      <c r="M7" s="21">
        <v>62150</v>
      </c>
      <c r="N7" s="23">
        <f t="shared" si="2"/>
        <v>0.89219629927594535</v>
      </c>
      <c r="O7" s="24">
        <v>1308</v>
      </c>
      <c r="P7" s="25">
        <f t="shared" si="3"/>
        <v>42.392966360856271</v>
      </c>
      <c r="Q7" s="26" t="s">
        <v>25</v>
      </c>
      <c r="R7" s="27">
        <f>ABS(N24-N7)*100</f>
        <v>8.4882882679872207</v>
      </c>
      <c r="S7" s="19" t="s">
        <v>31</v>
      </c>
      <c r="T7" s="19" t="s">
        <v>27</v>
      </c>
      <c r="U7" s="19" t="s">
        <v>28</v>
      </c>
    </row>
    <row r="8" spans="1:21" x14ac:dyDescent="0.25">
      <c r="A8" s="10" t="s">
        <v>42</v>
      </c>
      <c r="B8" s="10" t="s">
        <v>43</v>
      </c>
      <c r="C8" s="11">
        <v>45146</v>
      </c>
      <c r="D8" s="12">
        <v>106000</v>
      </c>
      <c r="E8" s="10" t="s">
        <v>23</v>
      </c>
      <c r="F8" s="10" t="s">
        <v>24</v>
      </c>
      <c r="G8" s="12">
        <v>106000</v>
      </c>
      <c r="H8" s="12">
        <v>43600</v>
      </c>
      <c r="I8" s="13">
        <f t="shared" si="0"/>
        <v>41.132075471698116</v>
      </c>
      <c r="J8" s="12">
        <v>121084</v>
      </c>
      <c r="K8" s="12">
        <v>61201</v>
      </c>
      <c r="L8" s="12">
        <f t="shared" si="1"/>
        <v>44799</v>
      </c>
      <c r="M8" s="12">
        <v>73929</v>
      </c>
      <c r="N8" s="14">
        <f t="shared" si="2"/>
        <v>0.60597329870551475</v>
      </c>
      <c r="O8" s="15">
        <v>864</v>
      </c>
      <c r="P8" s="16">
        <f t="shared" si="3"/>
        <v>51.850694444444443</v>
      </c>
      <c r="Q8" s="17" t="s">
        <v>25</v>
      </c>
      <c r="R8" s="18">
        <f>ABS(N24-N8)*100</f>
        <v>20.13401178905584</v>
      </c>
      <c r="S8" s="10" t="s">
        <v>26</v>
      </c>
      <c r="T8" s="10" t="s">
        <v>27</v>
      </c>
      <c r="U8" s="10" t="s">
        <v>28</v>
      </c>
    </row>
    <row r="9" spans="1:21" x14ac:dyDescent="0.25">
      <c r="A9" s="10" t="s">
        <v>44</v>
      </c>
      <c r="B9" s="10" t="s">
        <v>45</v>
      </c>
      <c r="C9" s="11">
        <v>45223</v>
      </c>
      <c r="D9" s="12">
        <v>125000</v>
      </c>
      <c r="E9" s="10" t="s">
        <v>23</v>
      </c>
      <c r="F9" s="10" t="s">
        <v>38</v>
      </c>
      <c r="G9" s="12">
        <v>125000</v>
      </c>
      <c r="H9" s="12">
        <v>49200</v>
      </c>
      <c r="I9" s="13">
        <f t="shared" si="0"/>
        <v>39.36</v>
      </c>
      <c r="J9" s="12">
        <v>98409</v>
      </c>
      <c r="K9" s="12">
        <v>32100</v>
      </c>
      <c r="L9" s="12">
        <f t="shared" si="1"/>
        <v>92900</v>
      </c>
      <c r="M9" s="12">
        <v>96100</v>
      </c>
      <c r="N9" s="14">
        <f t="shared" si="2"/>
        <v>0.96670135275754421</v>
      </c>
      <c r="O9" s="15">
        <v>1224</v>
      </c>
      <c r="P9" s="16">
        <f t="shared" si="3"/>
        <v>75.898692810457518</v>
      </c>
      <c r="Q9" s="17" t="s">
        <v>25</v>
      </c>
      <c r="R9" s="18">
        <f>ABS(N24-N9)*100</f>
        <v>15.938793616147107</v>
      </c>
      <c r="S9" s="10" t="s">
        <v>26</v>
      </c>
      <c r="T9" s="10" t="s">
        <v>46</v>
      </c>
      <c r="U9" s="10" t="s">
        <v>28</v>
      </c>
    </row>
    <row r="10" spans="1:21" x14ac:dyDescent="0.25">
      <c r="A10" s="19" t="s">
        <v>47</v>
      </c>
      <c r="B10" s="19" t="s">
        <v>48</v>
      </c>
      <c r="C10" s="20">
        <v>45128</v>
      </c>
      <c r="D10" s="21">
        <v>114000</v>
      </c>
      <c r="E10" s="19" t="s">
        <v>23</v>
      </c>
      <c r="F10" s="19" t="s">
        <v>24</v>
      </c>
      <c r="G10" s="21">
        <v>114000</v>
      </c>
      <c r="H10" s="21">
        <v>49200</v>
      </c>
      <c r="I10" s="22">
        <f t="shared" si="0"/>
        <v>43.15789473684211</v>
      </c>
      <c r="J10" s="21">
        <v>142632</v>
      </c>
      <c r="K10" s="21">
        <v>67500</v>
      </c>
      <c r="L10" s="21">
        <f t="shared" si="1"/>
        <v>46500</v>
      </c>
      <c r="M10" s="21">
        <v>92755</v>
      </c>
      <c r="N10" s="23">
        <f t="shared" si="2"/>
        <v>0.50132068352110404</v>
      </c>
      <c r="O10" s="24">
        <v>1440</v>
      </c>
      <c r="P10" s="25">
        <f t="shared" si="3"/>
        <v>32.291666666666664</v>
      </c>
      <c r="Q10" s="26" t="s">
        <v>25</v>
      </c>
      <c r="R10" s="27">
        <f>ABS(N24-N10)*100</f>
        <v>30.599273307496912</v>
      </c>
      <c r="S10" s="19" t="s">
        <v>26</v>
      </c>
      <c r="T10" s="19" t="s">
        <v>27</v>
      </c>
      <c r="U10" s="19" t="s">
        <v>28</v>
      </c>
    </row>
    <row r="11" spans="1:21" x14ac:dyDescent="0.25">
      <c r="A11" s="19" t="s">
        <v>49</v>
      </c>
      <c r="B11" s="19" t="s">
        <v>50</v>
      </c>
      <c r="C11" s="20">
        <v>45800</v>
      </c>
      <c r="D11" s="21">
        <v>61000</v>
      </c>
      <c r="E11" s="19" t="s">
        <v>23</v>
      </c>
      <c r="F11" s="19" t="s">
        <v>24</v>
      </c>
      <c r="G11" s="21">
        <v>61000</v>
      </c>
      <c r="H11" s="21">
        <v>16900</v>
      </c>
      <c r="I11" s="22">
        <f t="shared" si="0"/>
        <v>27.704918032786885</v>
      </c>
      <c r="J11" s="21">
        <v>61408</v>
      </c>
      <c r="K11" s="21">
        <v>26250</v>
      </c>
      <c r="L11" s="21">
        <f t="shared" si="1"/>
        <v>34750</v>
      </c>
      <c r="M11" s="21">
        <v>43404</v>
      </c>
      <c r="N11" s="23">
        <f t="shared" si="2"/>
        <v>0.80061745461247813</v>
      </c>
      <c r="O11" s="24">
        <v>650</v>
      </c>
      <c r="P11" s="25">
        <f t="shared" si="3"/>
        <v>53.46153846153846</v>
      </c>
      <c r="Q11" s="26" t="s">
        <v>25</v>
      </c>
      <c r="R11" s="27">
        <f>ABS(N24-N11)*100</f>
        <v>0.66959619835950113</v>
      </c>
      <c r="S11" s="19" t="s">
        <v>31</v>
      </c>
      <c r="T11" s="19" t="s">
        <v>27</v>
      </c>
      <c r="U11" s="19" t="s">
        <v>28</v>
      </c>
    </row>
    <row r="12" spans="1:21" x14ac:dyDescent="0.25">
      <c r="A12" s="10" t="s">
        <v>51</v>
      </c>
      <c r="B12" s="10" t="s">
        <v>52</v>
      </c>
      <c r="C12" s="11">
        <v>45600</v>
      </c>
      <c r="D12" s="12">
        <v>211000</v>
      </c>
      <c r="E12" s="10" t="s">
        <v>23</v>
      </c>
      <c r="F12" s="10" t="s">
        <v>24</v>
      </c>
      <c r="G12" s="12">
        <v>211000</v>
      </c>
      <c r="H12" s="12">
        <v>90800</v>
      </c>
      <c r="I12" s="13">
        <f t="shared" si="0"/>
        <v>43.03317535545024</v>
      </c>
      <c r="J12" s="12">
        <v>205815</v>
      </c>
      <c r="K12" s="12">
        <v>59696</v>
      </c>
      <c r="L12" s="12">
        <f t="shared" si="1"/>
        <v>151304</v>
      </c>
      <c r="M12" s="12">
        <v>180393</v>
      </c>
      <c r="N12" s="14">
        <f t="shared" si="2"/>
        <v>0.83874651455433413</v>
      </c>
      <c r="O12" s="15">
        <v>1140</v>
      </c>
      <c r="P12" s="16">
        <f t="shared" si="3"/>
        <v>132.72280701754386</v>
      </c>
      <c r="Q12" s="17" t="s">
        <v>25</v>
      </c>
      <c r="R12" s="18">
        <f>ABS(N24-N12)*100</f>
        <v>3.1433097958260992</v>
      </c>
      <c r="S12" s="10" t="s">
        <v>31</v>
      </c>
      <c r="T12" s="10" t="s">
        <v>27</v>
      </c>
      <c r="U12" s="10" t="s">
        <v>28</v>
      </c>
    </row>
    <row r="13" spans="1:21" x14ac:dyDescent="0.25">
      <c r="A13" s="10" t="s">
        <v>53</v>
      </c>
      <c r="B13" s="10" t="s">
        <v>54</v>
      </c>
      <c r="C13" s="11">
        <v>45835</v>
      </c>
      <c r="D13" s="12">
        <v>180000</v>
      </c>
      <c r="E13" s="10" t="s">
        <v>23</v>
      </c>
      <c r="F13" s="10" t="s">
        <v>24</v>
      </c>
      <c r="G13" s="12">
        <v>180000</v>
      </c>
      <c r="H13" s="12">
        <v>106100</v>
      </c>
      <c r="I13" s="13">
        <f t="shared" si="0"/>
        <v>58.944444444444443</v>
      </c>
      <c r="J13" s="12">
        <v>209486</v>
      </c>
      <c r="K13" s="12">
        <v>38399</v>
      </c>
      <c r="L13" s="12">
        <f t="shared" si="1"/>
        <v>141601</v>
      </c>
      <c r="M13" s="12">
        <v>211218</v>
      </c>
      <c r="N13" s="14">
        <f t="shared" si="2"/>
        <v>0.67040214375668739</v>
      </c>
      <c r="O13" s="15">
        <v>1320</v>
      </c>
      <c r="P13" s="16">
        <f t="shared" si="3"/>
        <v>107.27348484848486</v>
      </c>
      <c r="Q13" s="17" t="s">
        <v>25</v>
      </c>
      <c r="R13" s="18">
        <f>ABS(N24-N13)*100</f>
        <v>13.691127283938576</v>
      </c>
      <c r="S13" s="10" t="s">
        <v>26</v>
      </c>
      <c r="T13" s="10" t="s">
        <v>27</v>
      </c>
      <c r="U13" s="10" t="s">
        <v>28</v>
      </c>
    </row>
    <row r="14" spans="1:21" x14ac:dyDescent="0.25">
      <c r="A14" s="19" t="s">
        <v>55</v>
      </c>
      <c r="B14" s="19" t="s">
        <v>56</v>
      </c>
      <c r="C14" s="20">
        <v>45982</v>
      </c>
      <c r="D14" s="21">
        <v>185000</v>
      </c>
      <c r="E14" s="19" t="s">
        <v>23</v>
      </c>
      <c r="F14" s="19" t="s">
        <v>24</v>
      </c>
      <c r="G14" s="21">
        <v>185000</v>
      </c>
      <c r="H14" s="21">
        <v>56700</v>
      </c>
      <c r="I14" s="22">
        <f t="shared" si="0"/>
        <v>30.648648648648646</v>
      </c>
      <c r="J14" s="21">
        <v>190933</v>
      </c>
      <c r="K14" s="21">
        <v>27225</v>
      </c>
      <c r="L14" s="21">
        <f t="shared" si="1"/>
        <v>157775</v>
      </c>
      <c r="M14" s="21">
        <v>202109</v>
      </c>
      <c r="N14" s="23">
        <f t="shared" si="2"/>
        <v>0.78064311831734357</v>
      </c>
      <c r="O14" s="24">
        <v>1436</v>
      </c>
      <c r="P14" s="25">
        <f t="shared" si="3"/>
        <v>109.87116991643454</v>
      </c>
      <c r="Q14" s="26" t="s">
        <v>25</v>
      </c>
      <c r="R14" s="27">
        <f>ABS(N24-N14)*100</f>
        <v>2.6670298278729576</v>
      </c>
      <c r="S14" s="19" t="s">
        <v>26</v>
      </c>
      <c r="T14" s="19" t="s">
        <v>27</v>
      </c>
      <c r="U14" s="19" t="s">
        <v>28</v>
      </c>
    </row>
    <row r="15" spans="1:21" x14ac:dyDescent="0.25">
      <c r="A15" s="19" t="s">
        <v>57</v>
      </c>
      <c r="B15" s="19" t="s">
        <v>58</v>
      </c>
      <c r="C15" s="20">
        <v>45492</v>
      </c>
      <c r="D15" s="21">
        <v>168000</v>
      </c>
      <c r="E15" s="19" t="s">
        <v>23</v>
      </c>
      <c r="F15" s="19" t="s">
        <v>38</v>
      </c>
      <c r="G15" s="21">
        <v>168000</v>
      </c>
      <c r="H15" s="21">
        <v>94400</v>
      </c>
      <c r="I15" s="22">
        <f t="shared" si="0"/>
        <v>56.19047619047619</v>
      </c>
      <c r="J15" s="21">
        <v>186763</v>
      </c>
      <c r="K15" s="21">
        <v>42000</v>
      </c>
      <c r="L15" s="21">
        <f t="shared" si="1"/>
        <v>126000</v>
      </c>
      <c r="M15" s="21">
        <v>194312</v>
      </c>
      <c r="N15" s="23">
        <f t="shared" si="2"/>
        <v>0.64844168141957259</v>
      </c>
      <c r="O15" s="24">
        <v>1372</v>
      </c>
      <c r="P15" s="25">
        <f t="shared" si="3"/>
        <v>91.836734693877546</v>
      </c>
      <c r="Q15" s="26" t="s">
        <v>25</v>
      </c>
      <c r="R15" s="27">
        <f>ABS(N24-N15)*100</f>
        <v>15.887173517650055</v>
      </c>
      <c r="S15" s="19" t="s">
        <v>26</v>
      </c>
      <c r="T15" s="19" t="s">
        <v>59</v>
      </c>
      <c r="U15" s="19" t="s">
        <v>28</v>
      </c>
    </row>
    <row r="16" spans="1:21" x14ac:dyDescent="0.25">
      <c r="A16" s="19" t="s">
        <v>60</v>
      </c>
      <c r="B16" s="19" t="s">
        <v>61</v>
      </c>
      <c r="C16" s="20">
        <v>45191</v>
      </c>
      <c r="D16" s="21">
        <v>140000</v>
      </c>
      <c r="E16" s="19" t="s">
        <v>23</v>
      </c>
      <c r="F16" s="19" t="s">
        <v>38</v>
      </c>
      <c r="G16" s="21">
        <v>140000</v>
      </c>
      <c r="H16" s="21">
        <v>43400</v>
      </c>
      <c r="I16" s="22">
        <f t="shared" si="0"/>
        <v>31</v>
      </c>
      <c r="J16" s="21">
        <v>97926</v>
      </c>
      <c r="K16" s="21">
        <v>25606</v>
      </c>
      <c r="L16" s="21">
        <f t="shared" si="1"/>
        <v>114394</v>
      </c>
      <c r="M16" s="21">
        <v>109096</v>
      </c>
      <c r="N16" s="23">
        <f t="shared" si="2"/>
        <v>1.0485627337390921</v>
      </c>
      <c r="O16" s="24">
        <v>988</v>
      </c>
      <c r="P16" s="25">
        <f t="shared" si="3"/>
        <v>115.7834008097166</v>
      </c>
      <c r="Q16" s="26" t="s">
        <v>25</v>
      </c>
      <c r="R16" s="27">
        <f>ABS(N24-N16)*100</f>
        <v>24.124931714301901</v>
      </c>
      <c r="S16" s="19" t="s">
        <v>26</v>
      </c>
      <c r="T16" s="19" t="s">
        <v>62</v>
      </c>
      <c r="U16" s="19" t="s">
        <v>28</v>
      </c>
    </row>
    <row r="17" spans="1:21" x14ac:dyDescent="0.25">
      <c r="A17" s="19" t="s">
        <v>63</v>
      </c>
      <c r="B17" s="19" t="s">
        <v>64</v>
      </c>
      <c r="C17" s="20">
        <v>45191</v>
      </c>
      <c r="D17" s="21">
        <v>169000</v>
      </c>
      <c r="E17" s="19" t="s">
        <v>23</v>
      </c>
      <c r="F17" s="19" t="s">
        <v>24</v>
      </c>
      <c r="G17" s="21">
        <v>169000</v>
      </c>
      <c r="H17" s="21">
        <v>75500</v>
      </c>
      <c r="I17" s="22">
        <f t="shared" si="0"/>
        <v>44.674556213017752</v>
      </c>
      <c r="J17" s="21">
        <v>196287</v>
      </c>
      <c r="K17" s="21">
        <v>47250</v>
      </c>
      <c r="L17" s="21">
        <f t="shared" si="1"/>
        <v>121750</v>
      </c>
      <c r="M17" s="21">
        <v>183996</v>
      </c>
      <c r="N17" s="23">
        <f t="shared" si="2"/>
        <v>0.66169916737320378</v>
      </c>
      <c r="O17" s="24">
        <v>1344</v>
      </c>
      <c r="P17" s="25">
        <f t="shared" si="3"/>
        <v>90.58779761904762</v>
      </c>
      <c r="Q17" s="26" t="s">
        <v>25</v>
      </c>
      <c r="R17" s="27">
        <f>ABS(N24-N17)*100</f>
        <v>14.561424922286935</v>
      </c>
      <c r="S17" s="19" t="s">
        <v>26</v>
      </c>
      <c r="T17" s="19" t="s">
        <v>27</v>
      </c>
      <c r="U17" s="19" t="s">
        <v>28</v>
      </c>
    </row>
    <row r="18" spans="1:21" x14ac:dyDescent="0.25">
      <c r="A18" s="19" t="s">
        <v>65</v>
      </c>
      <c r="B18" s="19" t="s">
        <v>66</v>
      </c>
      <c r="C18" s="20">
        <v>45224</v>
      </c>
      <c r="D18" s="21">
        <v>208500</v>
      </c>
      <c r="E18" s="19" t="s">
        <v>23</v>
      </c>
      <c r="F18" s="19" t="s">
        <v>24</v>
      </c>
      <c r="G18" s="21">
        <v>208500</v>
      </c>
      <c r="H18" s="21">
        <v>69200</v>
      </c>
      <c r="I18" s="22">
        <f t="shared" si="0"/>
        <v>33.189448441247002</v>
      </c>
      <c r="J18" s="21">
        <v>194317</v>
      </c>
      <c r="K18" s="21">
        <v>42751</v>
      </c>
      <c r="L18" s="21">
        <f t="shared" si="1"/>
        <v>165749</v>
      </c>
      <c r="M18" s="21">
        <v>187118</v>
      </c>
      <c r="N18" s="23">
        <f t="shared" si="2"/>
        <v>0.88579933517887111</v>
      </c>
      <c r="O18" s="24">
        <v>1036</v>
      </c>
      <c r="P18" s="25">
        <f t="shared" si="3"/>
        <v>159.98938223938225</v>
      </c>
      <c r="Q18" s="26" t="s">
        <v>25</v>
      </c>
      <c r="R18" s="27">
        <f>ABS(N24-N18)*100</f>
        <v>7.8485918582797964</v>
      </c>
      <c r="S18" s="19" t="s">
        <v>26</v>
      </c>
      <c r="T18" s="19" t="s">
        <v>27</v>
      </c>
      <c r="U18" s="19" t="s">
        <v>28</v>
      </c>
    </row>
    <row r="19" spans="1:21" x14ac:dyDescent="0.25">
      <c r="A19" s="10" t="s">
        <v>67</v>
      </c>
      <c r="B19" s="10" t="s">
        <v>68</v>
      </c>
      <c r="C19" s="11">
        <v>45777</v>
      </c>
      <c r="D19" s="12">
        <v>145000</v>
      </c>
      <c r="E19" s="10" t="s">
        <v>23</v>
      </c>
      <c r="F19" s="10" t="s">
        <v>24</v>
      </c>
      <c r="G19" s="12">
        <v>145000</v>
      </c>
      <c r="H19" s="12">
        <v>70000</v>
      </c>
      <c r="I19" s="13">
        <f t="shared" si="0"/>
        <v>48.275862068965516</v>
      </c>
      <c r="J19" s="12">
        <v>138476</v>
      </c>
      <c r="K19" s="12">
        <v>36600</v>
      </c>
      <c r="L19" s="12">
        <f t="shared" si="1"/>
        <v>108400</v>
      </c>
      <c r="M19" s="12">
        <v>125772</v>
      </c>
      <c r="N19" s="14">
        <f t="shared" si="2"/>
        <v>0.86187704735553228</v>
      </c>
      <c r="O19" s="15">
        <v>795</v>
      </c>
      <c r="P19" s="16">
        <f t="shared" si="3"/>
        <v>136.35220125786162</v>
      </c>
      <c r="Q19" s="17" t="s">
        <v>25</v>
      </c>
      <c r="R19" s="18">
        <f>ABS(N24-N19)*100</f>
        <v>5.4563630759459141</v>
      </c>
      <c r="S19" s="10" t="s">
        <v>26</v>
      </c>
      <c r="T19" s="10" t="s">
        <v>27</v>
      </c>
      <c r="U19" s="10" t="s">
        <v>28</v>
      </c>
    </row>
    <row r="20" spans="1:21" x14ac:dyDescent="0.25">
      <c r="A20" s="19" t="s">
        <v>69</v>
      </c>
      <c r="B20" s="19" t="s">
        <v>70</v>
      </c>
      <c r="C20" s="20">
        <v>45138</v>
      </c>
      <c r="D20" s="21">
        <v>110000</v>
      </c>
      <c r="E20" s="19" t="s">
        <v>23</v>
      </c>
      <c r="F20" s="19" t="s">
        <v>24</v>
      </c>
      <c r="G20" s="21">
        <v>110000</v>
      </c>
      <c r="H20" s="21">
        <v>35700</v>
      </c>
      <c r="I20" s="22">
        <f t="shared" si="0"/>
        <v>32.454545454545453</v>
      </c>
      <c r="J20" s="21">
        <v>101728</v>
      </c>
      <c r="K20" s="21">
        <v>36001</v>
      </c>
      <c r="L20" s="21">
        <f t="shared" si="1"/>
        <v>73999</v>
      </c>
      <c r="M20" s="21">
        <v>81144</v>
      </c>
      <c r="N20" s="23">
        <f t="shared" si="2"/>
        <v>0.91194666272306024</v>
      </c>
      <c r="O20" s="24">
        <v>1056</v>
      </c>
      <c r="P20" s="25">
        <f t="shared" si="3"/>
        <v>70.074810606060609</v>
      </c>
      <c r="Q20" s="26" t="s">
        <v>25</v>
      </c>
      <c r="R20" s="27">
        <f>ABS(N24-N20)*100</f>
        <v>10.46332461269871</v>
      </c>
      <c r="S20" s="19" t="s">
        <v>26</v>
      </c>
      <c r="T20" s="19" t="s">
        <v>27</v>
      </c>
      <c r="U20" s="19" t="s">
        <v>28</v>
      </c>
    </row>
    <row r="21" spans="1:21" x14ac:dyDescent="0.25">
      <c r="A21" s="10" t="s">
        <v>71</v>
      </c>
      <c r="B21" s="10" t="s">
        <v>72</v>
      </c>
      <c r="C21" s="11">
        <v>45393</v>
      </c>
      <c r="D21" s="12">
        <v>139900</v>
      </c>
      <c r="E21" s="10" t="s">
        <v>23</v>
      </c>
      <c r="F21" s="10" t="s">
        <v>38</v>
      </c>
      <c r="G21" s="12">
        <v>139900</v>
      </c>
      <c r="H21" s="12">
        <v>56700</v>
      </c>
      <c r="I21" s="13">
        <f t="shared" si="0"/>
        <v>40.528949249463899</v>
      </c>
      <c r="J21" s="12">
        <v>128107</v>
      </c>
      <c r="K21" s="12">
        <v>36601</v>
      </c>
      <c r="L21" s="12">
        <f t="shared" si="1"/>
        <v>103299</v>
      </c>
      <c r="M21" s="12">
        <v>122826</v>
      </c>
      <c r="N21" s="14">
        <f t="shared" si="2"/>
        <v>0.84101900249132922</v>
      </c>
      <c r="O21" s="15">
        <v>1296</v>
      </c>
      <c r="P21" s="16">
        <f t="shared" si="3"/>
        <v>79.706018518518519</v>
      </c>
      <c r="Q21" s="17" t="s">
        <v>25</v>
      </c>
      <c r="R21" s="18">
        <f>ABS(N24-N21)*100</f>
        <v>3.3705585895256074</v>
      </c>
      <c r="S21" s="10" t="s">
        <v>26</v>
      </c>
      <c r="T21" s="10" t="s">
        <v>73</v>
      </c>
      <c r="U21" s="10" t="s">
        <v>28</v>
      </c>
    </row>
    <row r="22" spans="1:21" x14ac:dyDescent="0.25">
      <c r="A22" s="37"/>
      <c r="B22" s="37"/>
      <c r="C22" s="38" t="s">
        <v>74</v>
      </c>
      <c r="D22" s="39">
        <f>+SUM(D2:D21)</f>
        <v>3054400</v>
      </c>
      <c r="E22" s="37"/>
      <c r="F22" s="37"/>
      <c r="G22" s="39">
        <f>+SUM(G2:G21)</f>
        <v>3054400</v>
      </c>
      <c r="H22" s="39">
        <f>+SUM(H2:H21)</f>
        <v>1242100</v>
      </c>
      <c r="I22" s="40"/>
      <c r="J22" s="39">
        <f>+SUM(J2:J21)</f>
        <v>3044358</v>
      </c>
      <c r="K22" s="39"/>
      <c r="L22" s="39">
        <f>+SUM(L2:L21)</f>
        <v>2106827</v>
      </c>
      <c r="M22" s="39">
        <f>+SUM(M2:M21)</f>
        <v>2648113</v>
      </c>
      <c r="N22" s="41"/>
      <c r="O22" s="42"/>
      <c r="P22" s="43">
        <f>AVERAGE(P2:P21)</f>
        <v>88.360190622197479</v>
      </c>
      <c r="Q22" s="44"/>
      <c r="R22" s="45">
        <f>ABS(N24-N23)*100</f>
        <v>1.1717835893890083</v>
      </c>
      <c r="S22" s="37"/>
      <c r="T22" s="37"/>
      <c r="U22" s="37"/>
    </row>
    <row r="23" spans="1:21" x14ac:dyDescent="0.25">
      <c r="A23" s="28"/>
      <c r="B23" s="28"/>
      <c r="C23" s="29"/>
      <c r="D23" s="30"/>
      <c r="E23" s="28"/>
      <c r="F23" s="28"/>
      <c r="G23" s="30"/>
      <c r="H23" s="30" t="s">
        <v>75</v>
      </c>
      <c r="I23" s="31">
        <f>H22/G22*100</f>
        <v>40.665924567836562</v>
      </c>
      <c r="J23" s="30"/>
      <c r="K23" s="30"/>
      <c r="L23" s="30"/>
      <c r="M23" s="30" t="s">
        <v>77</v>
      </c>
      <c r="N23" s="32">
        <f>L22/M22</f>
        <v>0.79559558070218306</v>
      </c>
      <c r="O23" s="33"/>
      <c r="P23" s="34" t="s">
        <v>79</v>
      </c>
      <c r="Q23" s="35">
        <f>STDEV(N2:N21)</f>
        <v>0.13804258266081473</v>
      </c>
      <c r="R23" s="36"/>
      <c r="S23" s="28"/>
      <c r="T23" s="28"/>
      <c r="U23" s="28"/>
    </row>
    <row r="24" spans="1:21" x14ac:dyDescent="0.25">
      <c r="A24" s="46"/>
      <c r="B24" s="46"/>
      <c r="C24" s="47"/>
      <c r="D24" s="48"/>
      <c r="E24" s="46"/>
      <c r="F24" s="46"/>
      <c r="G24" s="48"/>
      <c r="H24" s="48" t="s">
        <v>76</v>
      </c>
      <c r="I24" s="49">
        <f>STDEV(I2:I21)</f>
        <v>9.2517736588336152</v>
      </c>
      <c r="J24" s="48"/>
      <c r="K24" s="48"/>
      <c r="L24" s="48"/>
      <c r="M24" s="48" t="s">
        <v>78</v>
      </c>
      <c r="N24" s="50">
        <f>AVERAGE(N2:N21)</f>
        <v>0.80731341659607314</v>
      </c>
      <c r="O24" s="51"/>
      <c r="P24" s="52" t="s">
        <v>80</v>
      </c>
      <c r="Q24" s="54">
        <f>AVERAGE(R2:R21)</f>
        <v>11.027142051680293</v>
      </c>
      <c r="R24" s="53" t="s">
        <v>81</v>
      </c>
      <c r="S24" s="46">
        <f>+(Q24/N24)</f>
        <v>13.659059573386918</v>
      </c>
      <c r="T24" s="46"/>
      <c r="U24" s="46"/>
    </row>
    <row r="27" spans="1:21" x14ac:dyDescent="0.25">
      <c r="M27" t="s">
        <v>83</v>
      </c>
      <c r="O27" s="55" t="s">
        <v>82</v>
      </c>
    </row>
  </sheetData>
  <pageMargins left="0.25" right="0.25" top="0.75" bottom="0.75" header="0.3" footer="0.3"/>
  <pageSetup paperSize="5" orientation="landscape" r:id="rId1"/>
  <headerFooter>
    <oddHeader>&amp;LTittabawassee River&amp;CHay Township&amp;R2026
ECF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E.C.F.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Corey Cuddie</cp:lastModifiedBy>
  <cp:lastPrinted>2026-01-21T14:20:51Z</cp:lastPrinted>
  <dcterms:created xsi:type="dcterms:W3CDTF">2026-01-21T14:17:41Z</dcterms:created>
  <dcterms:modified xsi:type="dcterms:W3CDTF">2026-02-19T16:23:47Z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2.5.5</vt:lpwstr>
  </property>
</Properties>
</file>