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EB797353-8F5E-4EF7-93A6-5D4920B561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b Ra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2" l="1"/>
  <c r="O7" i="2"/>
  <c r="M7" i="2"/>
  <c r="L7" i="2"/>
  <c r="J7" i="2"/>
  <c r="H7" i="2"/>
  <c r="G7" i="2"/>
  <c r="D7" i="2"/>
  <c r="K6" i="2"/>
  <c r="Q6" i="2" s="1"/>
  <c r="I6" i="2"/>
  <c r="K5" i="2"/>
  <c r="S5" i="2" s="1"/>
  <c r="I5" i="2"/>
  <c r="K4" i="2"/>
  <c r="S4" i="2" s="1"/>
  <c r="I4" i="2"/>
  <c r="K3" i="2"/>
  <c r="Q3" i="2" s="1"/>
  <c r="I3" i="2"/>
  <c r="K14" i="2"/>
  <c r="R14" i="2" s="1"/>
  <c r="I14" i="2"/>
  <c r="K2" i="2"/>
  <c r="S2" i="2" s="1"/>
  <c r="I2" i="2"/>
  <c r="I9" i="2" l="1"/>
  <c r="R3" i="2"/>
  <c r="I8" i="2"/>
  <c r="K7" i="2"/>
  <c r="S9" i="2" s="1"/>
  <c r="S3" i="2"/>
  <c r="R6" i="2"/>
  <c r="S6" i="2"/>
  <c r="Q5" i="2"/>
  <c r="R5" i="2"/>
  <c r="Q14" i="2"/>
  <c r="S14" i="2"/>
  <c r="Q2" i="2"/>
  <c r="Q4" i="2"/>
  <c r="R2" i="2"/>
  <c r="R4" i="2"/>
  <c r="M9" i="2" l="1"/>
  <c r="P9" i="2"/>
</calcChain>
</file>

<file path=xl/sharedStrings.xml><?xml version="1.0" encoding="utf-8"?>
<sst xmlns="http://schemas.openxmlformats.org/spreadsheetml/2006/main" count="77" uniqueCount="54">
  <si>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</si>
  <si>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</si>
  <si>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</si>
  <si>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</si>
  <si>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</si>
  <si>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</si>
  <si>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</si>
  <si>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</si>
  <si>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</si>
  <si>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</si>
  <si>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</si>
  <si>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</si>
  <si>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</si>
  <si>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</si>
  <si>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</si>
  <si>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</si>
  <si>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</si>
  <si>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</si>
  <si>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</si>
  <si>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</si>
  <si>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Other Parcels in Sale</t>
  </si>
  <si>
    <t>Land Table</t>
  </si>
  <si>
    <t>Rate Group 1</t>
  </si>
  <si>
    <t>WD</t>
  </si>
  <si>
    <t>03-ARM'S LENGTH</t>
  </si>
  <si>
    <t/>
  </si>
  <si>
    <t>TITTABAWASSEE RIVER</t>
  </si>
  <si>
    <t>19-MULTI PARCEL ARM'S LENGTH</t>
  </si>
  <si>
    <t>110-150-000-004-00</t>
  </si>
  <si>
    <t>2469 ANDYS LANE</t>
  </si>
  <si>
    <t>110-150-000-005-00</t>
  </si>
  <si>
    <t>SUB RATE</t>
  </si>
  <si>
    <t>110-150-000-006-00</t>
  </si>
  <si>
    <t>2445 ANDYS LANE</t>
  </si>
  <si>
    <t>110-230-000-006-00</t>
  </si>
  <si>
    <t>1571 MAPLE POINT RD</t>
  </si>
  <si>
    <t>110-374-000-008-00</t>
  </si>
  <si>
    <t>1971 E RIVER DR</t>
  </si>
  <si>
    <t>110-374-000-030-00</t>
  </si>
  <si>
    <t>E RIVER DR</t>
  </si>
  <si>
    <t>110-374-000-031-00</t>
  </si>
  <si>
    <t>110-380-000-452-00</t>
  </si>
  <si>
    <t>1631 S WHITNEY RD</t>
  </si>
  <si>
    <t>110-380-000-451-00</t>
  </si>
  <si>
    <t>Totals:</t>
  </si>
  <si>
    <t>Sale. Ratio =&gt;</t>
  </si>
  <si>
    <t>Std. Dev. =&gt;</t>
  </si>
  <si>
    <t>Average</t>
  </si>
  <si>
    <t>per FF=&gt;</t>
  </si>
  <si>
    <t>per Net Acre=&gt;</t>
  </si>
  <si>
    <t>per SqFt=&gt;</t>
  </si>
  <si>
    <t>Outlier</t>
  </si>
  <si>
    <t>$350/ff in 2025</t>
  </si>
  <si>
    <t>Used $350/ff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</si>
</sst>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_);[Red]\(\$#,##0\)"/>
    <numFmt numFmtId="165" formatCode="#0.00_);[Red]\(#0.00\)"/>
    <numFmt numFmtId="166" formatCode="#,##0.0_);[Red]\(#,##0.0\)"/>
    <numFmt numFmtId="167" formatCode="#0.0_);[Red]\(#0.0\)"/>
    <numFmt numFmtId="168" formatCode="\$#,##0.00_);[Red]\(\$#,##0.00\)"/>
    <numFmt numFmtId="169" formatCode="\$#,##0_);[Red]\(\$#,##0.00\)"/>
  </numFmts>
  <fonts count="4" x14ac:knownFonts="1">
    <font>
      <b/>
      <sz val="11"/>
      <color indexed="8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40" fontId="0" fillId="3" borderId="1" xfId="0" applyNumberFormat="1" applyFill="1" applyBorder="1"/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40" fontId="0" fillId="4" borderId="1" xfId="0" applyNumberFormat="1" applyFill="1" applyBorder="1"/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7" fontId="2" fillId="4" borderId="1" xfId="0" applyNumberFormat="1" applyFont="1" applyFill="1" applyBorder="1"/>
    <xf numFmtId="40" fontId="2" fillId="4" borderId="1" xfId="0" applyNumberFormat="1" applyFont="1" applyFill="1" applyBorder="1"/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40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7" fontId="2" fillId="4" borderId="3" xfId="0" applyNumberFormat="1" applyFont="1" applyFill="1" applyBorder="1"/>
    <xf numFmtId="40" fontId="2" fillId="4" borderId="3" xfId="0" applyNumberFormat="1" applyFont="1" applyFill="1" applyBorder="1"/>
    <xf numFmtId="168" fontId="2" fillId="4" borderId="3" xfId="0" applyNumberFormat="1" applyFont="1" applyFill="1" applyBorder="1"/>
    <xf numFmtId="169" fontId="2" fillId="4" borderId="3" xfId="0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/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166" fontId="3" fillId="4" borderId="1" xfId="0" applyNumberFormat="1" applyFont="1" applyFill="1" applyBorder="1"/>
    <xf numFmtId="167" fontId="3" fillId="4" borderId="1" xfId="0" applyNumberFormat="1" applyFont="1" applyFill="1" applyBorder="1"/>
    <xf numFmtId="40" fontId="3" fillId="4" borderId="1" xfId="0" applyNumberFormat="1" applyFont="1" applyFill="1" applyBorder="1"/>
    <xf numFmtId="168" fontId="3" fillId="4" borderId="1" xfId="0" applyNumberFormat="1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41E09-FA8F-46A6-BB76-707EBEE45353}">
  <dimension ref="A1:W14"/>
  <sheetViews>
    <sheetView tabSelected="1" view="pageLayout" zoomScaleNormal="100" workbookViewId="0">
      <selection activeCell="M12" sqref="M12"/>
    </sheetView>
  </sheetViews>
  <sheetFormatPr defaultRowHeight="15" x14ac:dyDescent="0.25"/>
  <cols>
    <col min="1" max="1" width="18.140625" customWidth="1" collapsed="1"/>
    <col min="2" max="2" width="20.140625" customWidth="1" collapsed="1"/>
    <col min="3" max="3" width="13.7109375" bestFit="1" customWidth="1" collapsed="1"/>
    <col min="4" max="4" width="11.7109375" bestFit="1" customWidth="1" collapsed="1"/>
    <col min="5" max="5" width="7.7109375" bestFit="1" customWidth="1" collapsed="1"/>
    <col min="6" max="6" width="32.7109375" bestFit="1" customWidth="1" collapsed="1"/>
    <col min="7" max="7" width="12.7109375" bestFit="1" customWidth="1" collapsed="1"/>
    <col min="8" max="8" width="14.42578125" customWidth="1" collapsed="1"/>
    <col min="9" max="9" width="12.5703125" customWidth="1" collapsed="1"/>
    <col min="10" max="10" width="12.7109375" customWidth="1" collapsed="1"/>
    <col min="11" max="11" width="14.28515625" customWidth="1" collapsed="1"/>
    <col min="12" max="12" width="14.42578125" customWidth="1" collapsed="1"/>
    <col min="13" max="13" width="13.7109375" bestFit="1" customWidth="1" collapsed="1"/>
    <col min="14" max="14" width="8.7109375" bestFit="1" customWidth="1" collapsed="1"/>
    <col min="15" max="15" width="11.85546875" customWidth="1" collapsed="1"/>
    <col min="16" max="16" width="12.140625" customWidth="1" collapsed="1"/>
    <col min="17" max="17" width="11.140625" customWidth="1" collapsed="1"/>
    <col min="18" max="18" width="14.7109375" bestFit="1" customWidth="1" collapsed="1"/>
    <col min="19" max="19" width="11.140625" customWidth="1" collapsed="1"/>
    <col min="20" max="20" width="10.85546875" customWidth="1" collapsed="1"/>
    <col min="21" max="21" width="17" customWidth="1" collapsed="1"/>
    <col min="22" max="22" width="23.7109375" bestFit="1" customWidth="1" collapsed="1"/>
    <col min="23" max="23" width="14.7109375" bestFit="1" customWidth="1" collapsed="1"/>
  </cols>
  <sheetData>
    <row r="1" spans="1:23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3" t="s">
        <v>17</v>
      </c>
      <c r="S1" s="8" t="s">
        <v>18</v>
      </c>
      <c r="T1" s="7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s="17" t="s">
        <v>28</v>
      </c>
      <c r="B2" s="17" t="s">
        <v>29</v>
      </c>
      <c r="C2" s="18">
        <v>45223</v>
      </c>
      <c r="D2" s="19">
        <v>125000</v>
      </c>
      <c r="E2" s="17" t="s">
        <v>23</v>
      </c>
      <c r="F2" s="17" t="s">
        <v>27</v>
      </c>
      <c r="G2" s="19">
        <v>125000</v>
      </c>
      <c r="H2" s="19">
        <v>49200</v>
      </c>
      <c r="I2" s="20">
        <f t="shared" ref="I2:I6" si="0">H2/G2*100</f>
        <v>39.36</v>
      </c>
      <c r="J2" s="19">
        <v>98409</v>
      </c>
      <c r="K2" s="19">
        <f>G2-71809</f>
        <v>53191</v>
      </c>
      <c r="L2" s="19">
        <v>26600</v>
      </c>
      <c r="M2" s="21">
        <v>133</v>
      </c>
      <c r="N2" s="22">
        <v>152</v>
      </c>
      <c r="O2" s="23">
        <v>0.23400000000000001</v>
      </c>
      <c r="P2" s="23">
        <v>0.14399999999999999</v>
      </c>
      <c r="Q2" s="19">
        <f t="shared" ref="Q2:Q6" si="1">K2/M2</f>
        <v>399.93233082706769</v>
      </c>
      <c r="R2" s="19">
        <f t="shared" ref="R2:R6" si="2">K2/O2</f>
        <v>227311.96581196581</v>
      </c>
      <c r="S2" s="24">
        <f t="shared" ref="S2:S6" si="3">K2/O2/43560</f>
        <v>5.2183646880616577</v>
      </c>
      <c r="T2" s="23">
        <v>133</v>
      </c>
      <c r="U2" s="17" t="s">
        <v>30</v>
      </c>
      <c r="V2" s="17" t="s">
        <v>26</v>
      </c>
      <c r="W2" s="17" t="s">
        <v>31</v>
      </c>
    </row>
    <row r="3" spans="1:23" x14ac:dyDescent="0.25">
      <c r="A3" s="9" t="s">
        <v>34</v>
      </c>
      <c r="B3" s="9" t="s">
        <v>35</v>
      </c>
      <c r="C3" s="10">
        <v>45800</v>
      </c>
      <c r="D3" s="11">
        <v>61000</v>
      </c>
      <c r="E3" s="9" t="s">
        <v>23</v>
      </c>
      <c r="F3" s="9" t="s">
        <v>24</v>
      </c>
      <c r="G3" s="11">
        <v>61000</v>
      </c>
      <c r="H3" s="11">
        <v>16900</v>
      </c>
      <c r="I3" s="12">
        <f t="shared" si="0"/>
        <v>27.704918032786885</v>
      </c>
      <c r="J3" s="11">
        <v>61408</v>
      </c>
      <c r="K3" s="11">
        <f>G3-35158</f>
        <v>25842</v>
      </c>
      <c r="L3" s="11">
        <v>26250</v>
      </c>
      <c r="M3" s="13">
        <v>75</v>
      </c>
      <c r="N3" s="14">
        <v>168</v>
      </c>
      <c r="O3" s="15">
        <v>0.28899999999999998</v>
      </c>
      <c r="P3" s="15">
        <v>0.28899999999999998</v>
      </c>
      <c r="Q3" s="11">
        <f t="shared" si="1"/>
        <v>344.56</v>
      </c>
      <c r="R3" s="11">
        <f t="shared" si="2"/>
        <v>89418.685121107279</v>
      </c>
      <c r="S3" s="16">
        <f t="shared" si="3"/>
        <v>2.0527705491530597</v>
      </c>
      <c r="T3" s="15">
        <v>75</v>
      </c>
      <c r="U3" s="9" t="s">
        <v>25</v>
      </c>
      <c r="V3" s="9" t="s">
        <v>26</v>
      </c>
      <c r="W3" s="9" t="s">
        <v>31</v>
      </c>
    </row>
    <row r="4" spans="1:23" x14ac:dyDescent="0.25">
      <c r="A4" s="17" t="s">
        <v>36</v>
      </c>
      <c r="B4" s="17" t="s">
        <v>37</v>
      </c>
      <c r="C4" s="18">
        <v>45138</v>
      </c>
      <c r="D4" s="19">
        <v>110000</v>
      </c>
      <c r="E4" s="17" t="s">
        <v>23</v>
      </c>
      <c r="F4" s="17" t="s">
        <v>24</v>
      </c>
      <c r="G4" s="19">
        <v>110000</v>
      </c>
      <c r="H4" s="19">
        <v>35700</v>
      </c>
      <c r="I4" s="20">
        <f t="shared" si="0"/>
        <v>32.454545454545453</v>
      </c>
      <c r="J4" s="19">
        <v>101728</v>
      </c>
      <c r="K4" s="19">
        <f>G4-66728</f>
        <v>43272</v>
      </c>
      <c r="L4" s="19">
        <v>35000</v>
      </c>
      <c r="M4" s="21">
        <v>100</v>
      </c>
      <c r="N4" s="22">
        <v>120</v>
      </c>
      <c r="O4" s="23">
        <v>0.27500000000000002</v>
      </c>
      <c r="P4" s="23">
        <v>0.27500000000000002</v>
      </c>
      <c r="Q4" s="19">
        <f t="shared" si="1"/>
        <v>432.72</v>
      </c>
      <c r="R4" s="19">
        <f t="shared" si="2"/>
        <v>157352.72727272726</v>
      </c>
      <c r="S4" s="24">
        <f t="shared" si="3"/>
        <v>3.6123215627347856</v>
      </c>
      <c r="T4" s="23">
        <v>100</v>
      </c>
      <c r="U4" s="17" t="s">
        <v>25</v>
      </c>
      <c r="V4" s="17" t="s">
        <v>26</v>
      </c>
      <c r="W4" s="17" t="s">
        <v>31</v>
      </c>
    </row>
    <row r="5" spans="1:23" x14ac:dyDescent="0.25">
      <c r="A5" s="17" t="s">
        <v>38</v>
      </c>
      <c r="B5" s="17" t="s">
        <v>39</v>
      </c>
      <c r="C5" s="18">
        <v>45324</v>
      </c>
      <c r="D5" s="19">
        <v>89000</v>
      </c>
      <c r="E5" s="17" t="s">
        <v>23</v>
      </c>
      <c r="F5" s="17" t="s">
        <v>27</v>
      </c>
      <c r="G5" s="19">
        <v>89000</v>
      </c>
      <c r="H5" s="19">
        <v>25600</v>
      </c>
      <c r="I5" s="20">
        <f t="shared" si="0"/>
        <v>28.764044943820227</v>
      </c>
      <c r="J5" s="19">
        <v>69522</v>
      </c>
      <c r="K5" s="19">
        <f>G5-47322</f>
        <v>41678</v>
      </c>
      <c r="L5" s="19">
        <v>22200</v>
      </c>
      <c r="M5" s="21">
        <v>148</v>
      </c>
      <c r="N5" s="22">
        <v>106</v>
      </c>
      <c r="O5" s="23">
        <v>0.18099999999999999</v>
      </c>
      <c r="P5" s="23">
        <v>7.0999999999999994E-2</v>
      </c>
      <c r="Q5" s="19">
        <f t="shared" si="1"/>
        <v>281.60810810810813</v>
      </c>
      <c r="R5" s="19">
        <f t="shared" si="2"/>
        <v>230265.19337016574</v>
      </c>
      <c r="S5" s="24">
        <f t="shared" si="3"/>
        <v>5.2861614639615642</v>
      </c>
      <c r="T5" s="23">
        <v>148</v>
      </c>
      <c r="U5" s="17" t="s">
        <v>40</v>
      </c>
      <c r="V5" s="17" t="s">
        <v>26</v>
      </c>
      <c r="W5" s="17" t="s">
        <v>31</v>
      </c>
    </row>
    <row r="6" spans="1:23" ht="15.75" thickBot="1" x14ac:dyDescent="0.3">
      <c r="A6" s="9" t="s">
        <v>41</v>
      </c>
      <c r="B6" s="9" t="s">
        <v>42</v>
      </c>
      <c r="C6" s="10">
        <v>45393</v>
      </c>
      <c r="D6" s="11">
        <v>139900</v>
      </c>
      <c r="E6" s="9" t="s">
        <v>23</v>
      </c>
      <c r="F6" s="9" t="s">
        <v>27</v>
      </c>
      <c r="G6" s="11">
        <v>139900</v>
      </c>
      <c r="H6" s="11">
        <v>56700</v>
      </c>
      <c r="I6" s="12">
        <f t="shared" si="0"/>
        <v>40.528949249463899</v>
      </c>
      <c r="J6" s="11">
        <v>128107</v>
      </c>
      <c r="K6" s="11">
        <f>G6-91507</f>
        <v>48393</v>
      </c>
      <c r="L6" s="11">
        <v>36600</v>
      </c>
      <c r="M6" s="13">
        <v>122</v>
      </c>
      <c r="N6" s="14">
        <v>473</v>
      </c>
      <c r="O6" s="15">
        <v>0.66300000000000003</v>
      </c>
      <c r="P6" s="15">
        <v>0.35</v>
      </c>
      <c r="Q6" s="11">
        <f t="shared" si="1"/>
        <v>396.6639344262295</v>
      </c>
      <c r="R6" s="11">
        <f t="shared" si="2"/>
        <v>72990.950226244342</v>
      </c>
      <c r="S6" s="16">
        <f t="shared" si="3"/>
        <v>1.6756416489036809</v>
      </c>
      <c r="T6" s="15">
        <v>122</v>
      </c>
      <c r="U6" s="9" t="s">
        <v>43</v>
      </c>
      <c r="V6" s="9" t="s">
        <v>26</v>
      </c>
      <c r="W6" s="9" t="s">
        <v>31</v>
      </c>
    </row>
    <row r="7" spans="1:23" ht="15.75" thickTop="1" x14ac:dyDescent="0.25">
      <c r="A7" s="33"/>
      <c r="B7" s="33"/>
      <c r="C7" s="34" t="s">
        <v>44</v>
      </c>
      <c r="D7" s="35">
        <f>+SUM(D2:D6)</f>
        <v>524900</v>
      </c>
      <c r="E7" s="33"/>
      <c r="F7" s="33"/>
      <c r="G7" s="35">
        <f>+SUM(G2:G6)</f>
        <v>524900</v>
      </c>
      <c r="H7" s="35">
        <f>+SUM(H2:H6)</f>
        <v>184100</v>
      </c>
      <c r="I7" s="36"/>
      <c r="J7" s="35">
        <f>+SUM(J2:J6)</f>
        <v>459174</v>
      </c>
      <c r="K7" s="35">
        <f>+SUM(K2:K6)</f>
        <v>212376</v>
      </c>
      <c r="L7" s="35">
        <f>+SUM(L2:L6)</f>
        <v>146650</v>
      </c>
      <c r="M7" s="37">
        <f>+SUM(M2:M6)</f>
        <v>578</v>
      </c>
      <c r="N7" s="38"/>
      <c r="O7" s="39">
        <f>+SUM(O2:O6)</f>
        <v>1.6420000000000001</v>
      </c>
      <c r="P7" s="39">
        <f>+SUM(P2:P6)</f>
        <v>1.129</v>
      </c>
      <c r="Q7" s="35"/>
      <c r="R7" s="35"/>
      <c r="S7" s="40"/>
      <c r="T7" s="39"/>
      <c r="U7" s="33"/>
      <c r="V7" s="33"/>
      <c r="W7" s="33"/>
    </row>
    <row r="8" spans="1:23" x14ac:dyDescent="0.25">
      <c r="A8" s="25"/>
      <c r="B8" s="25"/>
      <c r="C8" s="26"/>
      <c r="D8" s="27"/>
      <c r="E8" s="25"/>
      <c r="F8" s="25"/>
      <c r="G8" s="27"/>
      <c r="H8" s="27" t="s">
        <v>45</v>
      </c>
      <c r="I8" s="28">
        <f>H7/G7*100</f>
        <v>35.073347304248429</v>
      </c>
      <c r="J8" s="27"/>
      <c r="K8" s="27"/>
      <c r="L8" s="27" t="s">
        <v>47</v>
      </c>
      <c r="M8" s="29"/>
      <c r="N8" s="30"/>
      <c r="O8" s="31" t="s">
        <v>47</v>
      </c>
      <c r="P8" s="31"/>
      <c r="Q8" s="27"/>
      <c r="R8" s="27" t="s">
        <v>47</v>
      </c>
      <c r="S8" s="32"/>
      <c r="T8" s="31"/>
      <c r="U8" s="25"/>
      <c r="V8" s="25"/>
      <c r="W8" s="25"/>
    </row>
    <row r="9" spans="1:23" x14ac:dyDescent="0.25">
      <c r="A9" s="41"/>
      <c r="B9" s="41"/>
      <c r="C9" s="42"/>
      <c r="D9" s="43"/>
      <c r="E9" s="41"/>
      <c r="F9" s="41"/>
      <c r="G9" s="43"/>
      <c r="H9" s="43" t="s">
        <v>46</v>
      </c>
      <c r="I9" s="44">
        <f>STDEV(I2:I6)</f>
        <v>5.9267706009753596</v>
      </c>
      <c r="J9" s="43"/>
      <c r="K9" s="43"/>
      <c r="L9" s="43" t="s">
        <v>48</v>
      </c>
      <c r="M9" s="48">
        <f>K7/M7</f>
        <v>367.43252595155707</v>
      </c>
      <c r="N9" s="45"/>
      <c r="O9" s="46" t="s">
        <v>49</v>
      </c>
      <c r="P9" s="46">
        <f>K7/O7</f>
        <v>129339.82947624847</v>
      </c>
      <c r="Q9" s="43"/>
      <c r="R9" s="43" t="s">
        <v>50</v>
      </c>
      <c r="S9" s="47">
        <f>K7/O7/43560</f>
        <v>2.9692339181875225</v>
      </c>
      <c r="T9" s="46"/>
      <c r="U9" s="41"/>
      <c r="V9" s="41"/>
      <c r="W9" s="41"/>
    </row>
    <row r="12" spans="1:23" x14ac:dyDescent="0.25">
      <c r="M12" t="s">
        <v>53</v>
      </c>
      <c r="O12" s="57" t="s">
        <v>52</v>
      </c>
    </row>
    <row r="13" spans="1:23" x14ac:dyDescent="0.25">
      <c r="A13" t="s">
        <v>51</v>
      </c>
    </row>
    <row r="14" spans="1:23" s="57" customFormat="1" x14ac:dyDescent="0.25">
      <c r="A14" s="49" t="s">
        <v>32</v>
      </c>
      <c r="B14" s="49" t="s">
        <v>33</v>
      </c>
      <c r="C14" s="50">
        <v>45128</v>
      </c>
      <c r="D14" s="51">
        <v>114000</v>
      </c>
      <c r="E14" s="49" t="s">
        <v>23</v>
      </c>
      <c r="F14" s="49" t="s">
        <v>24</v>
      </c>
      <c r="G14" s="51">
        <v>114000</v>
      </c>
      <c r="H14" s="51">
        <v>49200</v>
      </c>
      <c r="I14" s="52">
        <f>H14/G14*100</f>
        <v>43.15789473684211</v>
      </c>
      <c r="J14" s="51">
        <v>142632</v>
      </c>
      <c r="K14" s="51">
        <f>G14-79632</f>
        <v>34368</v>
      </c>
      <c r="L14" s="51">
        <v>63000</v>
      </c>
      <c r="M14" s="53">
        <v>180</v>
      </c>
      <c r="N14" s="54">
        <v>90</v>
      </c>
      <c r="O14" s="55">
        <v>0.372</v>
      </c>
      <c r="P14" s="55">
        <v>0.372</v>
      </c>
      <c r="Q14" s="51">
        <f>K14/M14</f>
        <v>190.93333333333334</v>
      </c>
      <c r="R14" s="51">
        <f>K14/O14</f>
        <v>92387.096774193546</v>
      </c>
      <c r="S14" s="56">
        <f>K14/O14/43560</f>
        <v>2.1209159039071062</v>
      </c>
      <c r="T14" s="55">
        <v>180</v>
      </c>
      <c r="U14" s="49" t="s">
        <v>25</v>
      </c>
      <c r="V14" s="49" t="s">
        <v>26</v>
      </c>
      <c r="W14" s="49" t="s">
        <v>31</v>
      </c>
    </row>
  </sheetData>
  <pageMargins left="0.25" right="0.25" top="0.75" bottom="0.75" header="0.3" footer="0.3"/>
  <pageSetup paperSize="5" orientation="landscape" r:id="rId1"/>
  <headerFooter>
    <oddHeader>&amp;LTittabawassee River
Sub Rate&amp;CHay Township&amp;R2026
Land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 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Corey Cuddie</cp:lastModifiedBy>
  <cp:lastPrinted>2026-01-20T12:57:58Z</cp:lastPrinted>
  <dcterms:created xsi:type="dcterms:W3CDTF">2026-01-19T20:46:53Z</dcterms:created>
  <dcterms:modified xsi:type="dcterms:W3CDTF">2026-02-19T16:25:47Z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